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defaultThemeVersion="124226"/>
  <bookViews>
    <workbookView xWindow="0" yWindow="135" windowWidth="18990" windowHeight="7155" tabRatio="856" activeTab="3"/>
  </bookViews>
  <sheets>
    <sheet name="introduction" sheetId="27" r:id="rId1"/>
    <sheet name="five year ages 2018 to 2043" sheetId="30" r:id="rId2"/>
    <sheet name="2018 to 2043 pyramid" sheetId="19" r:id="rId3"/>
    <sheet name="previous bases" sheetId="26" r:id="rId4"/>
    <sheet name="2006v2018" sheetId="24" state="hidden" r:id="rId5"/>
  </sheets>
  <definedNames>
    <definedName name="NEW07WD">#REF!</definedName>
    <definedName name="_xlnm.Print_Area" localSheetId="2">'2018 to 2043 pyramid'!$A$1:$O$62</definedName>
    <definedName name="QN07WD07">#REF!</definedName>
    <definedName name="SY04S1RD">#REF!</definedName>
    <definedName name="SY05PCT">#REF!</definedName>
  </definedNames>
  <calcPr calcId="145621"/>
</workbook>
</file>

<file path=xl/calcChain.xml><?xml version="1.0" encoding="utf-8"?>
<calcChain xmlns="http://schemas.openxmlformats.org/spreadsheetml/2006/main">
  <c r="AY9" i="19" l="1"/>
  <c r="AY10" i="19" s="1"/>
  <c r="AY11" i="19" s="1"/>
  <c r="AY12" i="19" s="1"/>
  <c r="AY13" i="19" s="1"/>
  <c r="AY14" i="19" s="1"/>
  <c r="AY15" i="19" s="1"/>
  <c r="AY16" i="19" s="1"/>
  <c r="AY17" i="19" s="1"/>
  <c r="AY18" i="19" s="1"/>
  <c r="AY19" i="19" s="1"/>
  <c r="AY20" i="19" s="1"/>
  <c r="AY21" i="19" s="1"/>
  <c r="AY22" i="19" s="1"/>
  <c r="AY23" i="19" s="1"/>
  <c r="AY24" i="19" s="1"/>
  <c r="AY25" i="19" s="1"/>
  <c r="AY26" i="19" s="1"/>
  <c r="AY27" i="19" s="1"/>
  <c r="AY28" i="19" s="1"/>
  <c r="AY29" i="19" s="1"/>
  <c r="AY30" i="19" s="1"/>
  <c r="AY31" i="19" s="1"/>
  <c r="AY32" i="19" s="1"/>
  <c r="AY8" i="19"/>
  <c r="BD7" i="19"/>
  <c r="BD8" i="19"/>
  <c r="AH30" i="19" s="1"/>
  <c r="BD9" i="19"/>
  <c r="BD10" i="19"/>
  <c r="BD11" i="19"/>
  <c r="BD12" i="19"/>
  <c r="BD13" i="19"/>
  <c r="BD14" i="19"/>
  <c r="BD15" i="19"/>
  <c r="BD16" i="19"/>
  <c r="BD17" i="19"/>
  <c r="BD18" i="19"/>
  <c r="AH12" i="19" s="1"/>
  <c r="BD19" i="19"/>
  <c r="BD20" i="19"/>
  <c r="BD21" i="19"/>
  <c r="BD22" i="19"/>
  <c r="BD23" i="19"/>
  <c r="BD24" i="19"/>
  <c r="BD25" i="19"/>
  <c r="BD26" i="19"/>
  <c r="BD27" i="19"/>
  <c r="BD28" i="19"/>
  <c r="AH14" i="19" s="1"/>
  <c r="BD29" i="19"/>
  <c r="BD30" i="19"/>
  <c r="BD31" i="19"/>
  <c r="BD32" i="19"/>
  <c r="BD33" i="19"/>
  <c r="BD34" i="19"/>
  <c r="BD35" i="19"/>
  <c r="BD36" i="19"/>
  <c r="BD37" i="19"/>
  <c r="BD38" i="19"/>
  <c r="BD39" i="19"/>
  <c r="BD40" i="19"/>
  <c r="BD41" i="19"/>
  <c r="BD42" i="19"/>
  <c r="AH17" i="19" s="1"/>
  <c r="BD43" i="19"/>
  <c r="BD44" i="19"/>
  <c r="BD45" i="19"/>
  <c r="BD46" i="19"/>
  <c r="BD47" i="19"/>
  <c r="BD48" i="19"/>
  <c r="AH18" i="19" s="1"/>
  <c r="BD49" i="19"/>
  <c r="BD50" i="19"/>
  <c r="BD51" i="19"/>
  <c r="BD52" i="19"/>
  <c r="BD53" i="19"/>
  <c r="BD54" i="19"/>
  <c r="BD55" i="19"/>
  <c r="BD56" i="19"/>
  <c r="BD57" i="19"/>
  <c r="BD58" i="19"/>
  <c r="AH20" i="19" s="1"/>
  <c r="BD59" i="19"/>
  <c r="BD60" i="19"/>
  <c r="BD61" i="19"/>
  <c r="BD62" i="19"/>
  <c r="BD63" i="19"/>
  <c r="BD64" i="19"/>
  <c r="BD65" i="19"/>
  <c r="BD66" i="19"/>
  <c r="BD67" i="19"/>
  <c r="BD68" i="19"/>
  <c r="AH22" i="19" s="1"/>
  <c r="BD69" i="19"/>
  <c r="BD70" i="19"/>
  <c r="BD71" i="19"/>
  <c r="BD72" i="19"/>
  <c r="AH32" i="19" s="1"/>
  <c r="BD73" i="19"/>
  <c r="BD74" i="19"/>
  <c r="BD75" i="19"/>
  <c r="BD76" i="19"/>
  <c r="BD77" i="19"/>
  <c r="BD78" i="19"/>
  <c r="AH24" i="19" s="1"/>
  <c r="BD79" i="19"/>
  <c r="BD80" i="19"/>
  <c r="BD81" i="19"/>
  <c r="BD82" i="19"/>
  <c r="AH25" i="19" s="1"/>
  <c r="BD83" i="19"/>
  <c r="BD84" i="19"/>
  <c r="BD85" i="19"/>
  <c r="BD86" i="19"/>
  <c r="BD87" i="19"/>
  <c r="BD88" i="19"/>
  <c r="BD89" i="19"/>
  <c r="BD90" i="19"/>
  <c r="BD91" i="19"/>
  <c r="BD92" i="19"/>
  <c r="AH27" i="19" s="1"/>
  <c r="BD93" i="19"/>
  <c r="BD94" i="19"/>
  <c r="BD95" i="19"/>
  <c r="BD96" i="19"/>
  <c r="BD97" i="19"/>
  <c r="BD6" i="19"/>
  <c r="BA7" i="19"/>
  <c r="AG10" i="19" s="1"/>
  <c r="BA8" i="19"/>
  <c r="BA9" i="19"/>
  <c r="BA10" i="19"/>
  <c r="AG30" i="19" s="1"/>
  <c r="BA11" i="19"/>
  <c r="BA12" i="19"/>
  <c r="BA13" i="19"/>
  <c r="BA14" i="19"/>
  <c r="BA15" i="19"/>
  <c r="BA16" i="19"/>
  <c r="BA17" i="19"/>
  <c r="BA18" i="19"/>
  <c r="AG12" i="19" s="1"/>
  <c r="BA19" i="19"/>
  <c r="BA20" i="19"/>
  <c r="BA21" i="19"/>
  <c r="BA22" i="19"/>
  <c r="AG13" i="19" s="1"/>
  <c r="BA23" i="19"/>
  <c r="BA24" i="19"/>
  <c r="BA25" i="19"/>
  <c r="BA26" i="19"/>
  <c r="AG31" i="19" s="1"/>
  <c r="BA27" i="19"/>
  <c r="BA28" i="19"/>
  <c r="BA29" i="19"/>
  <c r="BA30" i="19"/>
  <c r="AG14" i="19" s="1"/>
  <c r="BA31" i="19"/>
  <c r="BA32" i="19"/>
  <c r="BA33" i="19"/>
  <c r="AG15" i="19" s="1"/>
  <c r="BA34" i="19"/>
  <c r="BA35" i="19"/>
  <c r="BA36" i="19"/>
  <c r="BA37" i="19"/>
  <c r="BA38" i="19"/>
  <c r="BA39" i="19"/>
  <c r="BA40" i="19"/>
  <c r="BA41" i="19"/>
  <c r="BA42" i="19"/>
  <c r="AG17" i="19" s="1"/>
  <c r="BA43" i="19"/>
  <c r="BA44" i="19"/>
  <c r="BA45" i="19"/>
  <c r="BA46" i="19"/>
  <c r="BA47" i="19"/>
  <c r="BA48" i="19"/>
  <c r="BA49" i="19"/>
  <c r="BA50" i="19"/>
  <c r="BA51" i="19"/>
  <c r="BA52" i="19"/>
  <c r="BA53" i="19"/>
  <c r="AG19" i="19" s="1"/>
  <c r="BA54" i="19"/>
  <c r="BA55" i="19"/>
  <c r="BA56" i="19"/>
  <c r="BA57" i="19"/>
  <c r="AG20" i="19" s="1"/>
  <c r="BA58" i="19"/>
  <c r="BA59" i="19"/>
  <c r="BA60" i="19"/>
  <c r="BA61" i="19"/>
  <c r="BA62" i="19"/>
  <c r="AG21" i="19" s="1"/>
  <c r="BA63" i="19"/>
  <c r="BA64" i="19"/>
  <c r="BA65" i="19"/>
  <c r="BA66" i="19"/>
  <c r="BA67" i="19"/>
  <c r="BA68" i="19"/>
  <c r="BA69" i="19"/>
  <c r="AG22" i="19" s="1"/>
  <c r="BA70" i="19"/>
  <c r="BA71" i="19"/>
  <c r="BA72" i="19"/>
  <c r="BA73" i="19"/>
  <c r="AG32" i="19" s="1"/>
  <c r="BA74" i="19"/>
  <c r="AG23" i="19" s="1"/>
  <c r="BA75" i="19"/>
  <c r="BA76" i="19"/>
  <c r="BA77" i="19"/>
  <c r="AG24" i="19" s="1"/>
  <c r="BA78" i="19"/>
  <c r="BA79" i="19"/>
  <c r="BA80" i="19"/>
  <c r="BA81" i="19"/>
  <c r="BA82" i="19"/>
  <c r="BA83" i="19"/>
  <c r="BA84" i="19"/>
  <c r="BA85" i="19"/>
  <c r="BA86" i="19"/>
  <c r="BA87" i="19"/>
  <c r="AG26" i="19" s="1"/>
  <c r="BA88" i="19"/>
  <c r="BA89" i="19"/>
  <c r="BA90" i="19"/>
  <c r="BA91" i="19"/>
  <c r="BA92" i="19"/>
  <c r="BA93" i="19"/>
  <c r="BA94" i="19"/>
  <c r="BA95" i="19"/>
  <c r="BA96" i="19"/>
  <c r="BA97" i="19"/>
  <c r="BA6" i="19"/>
  <c r="AH10" i="19"/>
  <c r="AG11" i="19"/>
  <c r="AH11" i="19"/>
  <c r="AH13" i="19"/>
  <c r="AH15" i="19"/>
  <c r="AG16" i="19"/>
  <c r="AH16" i="19"/>
  <c r="AG18" i="19"/>
  <c r="AH19" i="19"/>
  <c r="AH21" i="19"/>
  <c r="AH23" i="19"/>
  <c r="AG25" i="19"/>
  <c r="AH26" i="19"/>
  <c r="AG27" i="19"/>
  <c r="AG28" i="19"/>
  <c r="AH28" i="19"/>
  <c r="AH31" i="19"/>
  <c r="AH33" i="19" l="1"/>
  <c r="AF25" i="19"/>
  <c r="AF18" i="19"/>
  <c r="AF23" i="19"/>
  <c r="AF21" i="19"/>
  <c r="AF31" i="19"/>
  <c r="AF12" i="19"/>
  <c r="AF27" i="19"/>
  <c r="AF11" i="19"/>
  <c r="AF24" i="19"/>
  <c r="AF32" i="19"/>
  <c r="AF22" i="19"/>
  <c r="AF20" i="19"/>
  <c r="AF19" i="19"/>
  <c r="AF15" i="19"/>
  <c r="AF28" i="19"/>
  <c r="AF16" i="19"/>
  <c r="AF13" i="19"/>
  <c r="AF17" i="19"/>
  <c r="AF30" i="19"/>
  <c r="AF33" i="19" s="1"/>
  <c r="AH29" i="19"/>
  <c r="AF26" i="19"/>
  <c r="AF14" i="19"/>
  <c r="AF10" i="19"/>
  <c r="AG33" i="19"/>
  <c r="AG29" i="19"/>
  <c r="AF29" i="19" l="1"/>
  <c r="C54" i="30" l="1"/>
  <c r="D54" i="30"/>
  <c r="E54" i="30"/>
  <c r="F54" i="30"/>
  <c r="G54" i="30"/>
  <c r="H54" i="30"/>
  <c r="I54" i="30"/>
  <c r="J54" i="30"/>
  <c r="K54" i="30"/>
  <c r="L54" i="30"/>
  <c r="M54" i="30"/>
  <c r="N54" i="30"/>
  <c r="O54" i="30"/>
  <c r="P54" i="30"/>
  <c r="Q54" i="30"/>
  <c r="R54" i="30"/>
  <c r="S54" i="30"/>
  <c r="T54" i="30"/>
  <c r="U54" i="30"/>
  <c r="V54" i="30"/>
  <c r="W54" i="30"/>
  <c r="X54" i="30"/>
  <c r="Y54" i="30"/>
  <c r="Z54" i="30"/>
  <c r="AA54" i="30"/>
  <c r="C55" i="30"/>
  <c r="D55" i="30"/>
  <c r="E55" i="30"/>
  <c r="F55" i="30"/>
  <c r="G55" i="30"/>
  <c r="H55" i="30"/>
  <c r="I55" i="30"/>
  <c r="J55" i="30"/>
  <c r="K55" i="30"/>
  <c r="L55" i="30"/>
  <c r="M55" i="30"/>
  <c r="N55" i="30"/>
  <c r="O55" i="30"/>
  <c r="P55" i="30"/>
  <c r="Q55" i="30"/>
  <c r="R55" i="30"/>
  <c r="S55" i="30"/>
  <c r="T55" i="30"/>
  <c r="U55" i="30"/>
  <c r="V55" i="30"/>
  <c r="W55" i="30"/>
  <c r="X55" i="30"/>
  <c r="Y55" i="30"/>
  <c r="Z55" i="30"/>
  <c r="AA55" i="30"/>
  <c r="C56" i="30"/>
  <c r="D56" i="30"/>
  <c r="E56" i="30"/>
  <c r="F56" i="30"/>
  <c r="G56" i="30"/>
  <c r="H56" i="30"/>
  <c r="I56" i="30"/>
  <c r="J56" i="30"/>
  <c r="K56" i="30"/>
  <c r="L56" i="30"/>
  <c r="M56" i="30"/>
  <c r="N56" i="30"/>
  <c r="O56" i="30"/>
  <c r="P56" i="30"/>
  <c r="Q56" i="30"/>
  <c r="R56" i="30"/>
  <c r="S56" i="30"/>
  <c r="T56" i="30"/>
  <c r="U56" i="30"/>
  <c r="V56" i="30"/>
  <c r="W56" i="30"/>
  <c r="X56" i="30"/>
  <c r="Y56" i="30"/>
  <c r="Z56" i="30"/>
  <c r="AA56" i="30"/>
  <c r="C57" i="30"/>
  <c r="D57" i="30"/>
  <c r="E57" i="30"/>
  <c r="F57" i="30"/>
  <c r="G57" i="30"/>
  <c r="H57" i="30"/>
  <c r="I57" i="30"/>
  <c r="J57" i="30"/>
  <c r="K57" i="30"/>
  <c r="L57" i="30"/>
  <c r="M57" i="30"/>
  <c r="N57" i="30"/>
  <c r="O57" i="30"/>
  <c r="P57" i="30"/>
  <c r="Q57" i="30"/>
  <c r="R57" i="30"/>
  <c r="S57" i="30"/>
  <c r="T57" i="30"/>
  <c r="U57" i="30"/>
  <c r="V57" i="30"/>
  <c r="W57" i="30"/>
  <c r="X57" i="30"/>
  <c r="Y57" i="30"/>
  <c r="Z57" i="30"/>
  <c r="AA57" i="30"/>
  <c r="C58" i="30"/>
  <c r="D58" i="30"/>
  <c r="E58" i="30"/>
  <c r="F58" i="30"/>
  <c r="G58" i="30"/>
  <c r="H58" i="30"/>
  <c r="I58" i="30"/>
  <c r="J58" i="30"/>
  <c r="K58" i="30"/>
  <c r="L58" i="30"/>
  <c r="M58" i="30"/>
  <c r="N58" i="30"/>
  <c r="O58" i="30"/>
  <c r="P58" i="30"/>
  <c r="Q58" i="30"/>
  <c r="R58" i="30"/>
  <c r="S58" i="30"/>
  <c r="T58" i="30"/>
  <c r="U58" i="30"/>
  <c r="V58" i="30"/>
  <c r="W58" i="30"/>
  <c r="X58" i="30"/>
  <c r="Y58" i="30"/>
  <c r="Z58" i="30"/>
  <c r="AA58" i="30"/>
  <c r="C59" i="30"/>
  <c r="D59" i="30"/>
  <c r="E59" i="30"/>
  <c r="F59" i="30"/>
  <c r="G59" i="30"/>
  <c r="H59" i="30"/>
  <c r="I59" i="30"/>
  <c r="J59" i="30"/>
  <c r="K59" i="30"/>
  <c r="L59" i="30"/>
  <c r="M59" i="30"/>
  <c r="N59" i="30"/>
  <c r="O59" i="30"/>
  <c r="P59" i="30"/>
  <c r="Q59" i="30"/>
  <c r="R59" i="30"/>
  <c r="S59" i="30"/>
  <c r="T59" i="30"/>
  <c r="U59" i="30"/>
  <c r="V59" i="30"/>
  <c r="W59" i="30"/>
  <c r="X59" i="30"/>
  <c r="Y59" i="30"/>
  <c r="Z59" i="30"/>
  <c r="AA59" i="30"/>
  <c r="C60" i="30"/>
  <c r="D60" i="30"/>
  <c r="E60" i="30"/>
  <c r="F60" i="30"/>
  <c r="G60" i="30"/>
  <c r="H60" i="30"/>
  <c r="I60" i="30"/>
  <c r="J60" i="30"/>
  <c r="K60" i="30"/>
  <c r="L60" i="30"/>
  <c r="M60" i="30"/>
  <c r="N60" i="30"/>
  <c r="O60" i="30"/>
  <c r="P60" i="30"/>
  <c r="Q60" i="30"/>
  <c r="R60" i="30"/>
  <c r="S60" i="30"/>
  <c r="T60" i="30"/>
  <c r="U60" i="30"/>
  <c r="V60" i="30"/>
  <c r="W60" i="30"/>
  <c r="X60" i="30"/>
  <c r="Y60" i="30"/>
  <c r="Z60" i="30"/>
  <c r="AA60" i="30"/>
  <c r="C61" i="30"/>
  <c r="D61" i="30"/>
  <c r="E61" i="30"/>
  <c r="F61" i="30"/>
  <c r="G61" i="30"/>
  <c r="H61" i="30"/>
  <c r="I61" i="30"/>
  <c r="J61" i="30"/>
  <c r="K61" i="30"/>
  <c r="L61" i="30"/>
  <c r="M61" i="30"/>
  <c r="N61" i="30"/>
  <c r="O61" i="30"/>
  <c r="P61" i="30"/>
  <c r="Q61" i="30"/>
  <c r="R61" i="30"/>
  <c r="S61" i="30"/>
  <c r="T61" i="30"/>
  <c r="U61" i="30"/>
  <c r="V61" i="30"/>
  <c r="W61" i="30"/>
  <c r="X61" i="30"/>
  <c r="Y61" i="30"/>
  <c r="Z61" i="30"/>
  <c r="AA61" i="30"/>
  <c r="C62" i="30"/>
  <c r="D62" i="30"/>
  <c r="E62" i="30"/>
  <c r="F62" i="30"/>
  <c r="G62" i="30"/>
  <c r="H62" i="30"/>
  <c r="I62" i="30"/>
  <c r="J62" i="30"/>
  <c r="K62" i="30"/>
  <c r="L62" i="30"/>
  <c r="M62" i="30"/>
  <c r="N62" i="30"/>
  <c r="O62" i="30"/>
  <c r="P62" i="30"/>
  <c r="Q62" i="30"/>
  <c r="R62" i="30"/>
  <c r="S62" i="30"/>
  <c r="T62" i="30"/>
  <c r="U62" i="30"/>
  <c r="V62" i="30"/>
  <c r="W62" i="30"/>
  <c r="X62" i="30"/>
  <c r="Y62" i="30"/>
  <c r="Z62" i="30"/>
  <c r="AA62" i="30"/>
  <c r="C63" i="30"/>
  <c r="D63" i="30"/>
  <c r="E63" i="30"/>
  <c r="F63" i="30"/>
  <c r="G63" i="30"/>
  <c r="H63" i="30"/>
  <c r="I63" i="30"/>
  <c r="J63" i="30"/>
  <c r="K63" i="30"/>
  <c r="L63" i="30"/>
  <c r="M63" i="30"/>
  <c r="N63" i="30"/>
  <c r="O63" i="30"/>
  <c r="P63" i="30"/>
  <c r="Q63" i="30"/>
  <c r="R63" i="30"/>
  <c r="S63" i="30"/>
  <c r="T63" i="30"/>
  <c r="U63" i="30"/>
  <c r="V63" i="30"/>
  <c r="W63" i="30"/>
  <c r="X63" i="30"/>
  <c r="Y63" i="30"/>
  <c r="Z63" i="30"/>
  <c r="AA63" i="30"/>
  <c r="C64" i="30"/>
  <c r="D64" i="30"/>
  <c r="E64" i="30"/>
  <c r="F64" i="30"/>
  <c r="G64" i="30"/>
  <c r="H64" i="30"/>
  <c r="I64" i="30"/>
  <c r="J64" i="30"/>
  <c r="K64" i="30"/>
  <c r="L64" i="30"/>
  <c r="M64" i="30"/>
  <c r="N64" i="30"/>
  <c r="O64" i="30"/>
  <c r="P64" i="30"/>
  <c r="Q64" i="30"/>
  <c r="R64" i="30"/>
  <c r="S64" i="30"/>
  <c r="T64" i="30"/>
  <c r="U64" i="30"/>
  <c r="V64" i="30"/>
  <c r="W64" i="30"/>
  <c r="X64" i="30"/>
  <c r="Y64" i="30"/>
  <c r="Z64" i="30"/>
  <c r="AA64" i="30"/>
  <c r="C65" i="30"/>
  <c r="D65" i="30"/>
  <c r="E65" i="30"/>
  <c r="F65" i="30"/>
  <c r="G65" i="30"/>
  <c r="H65" i="30"/>
  <c r="I65" i="30"/>
  <c r="J65" i="30"/>
  <c r="K65" i="30"/>
  <c r="L65" i="30"/>
  <c r="M65" i="30"/>
  <c r="N65" i="30"/>
  <c r="O65" i="30"/>
  <c r="P65" i="30"/>
  <c r="Q65" i="30"/>
  <c r="R65" i="30"/>
  <c r="S65" i="30"/>
  <c r="T65" i="30"/>
  <c r="U65" i="30"/>
  <c r="V65" i="30"/>
  <c r="W65" i="30"/>
  <c r="X65" i="30"/>
  <c r="Y65" i="30"/>
  <c r="Z65" i="30"/>
  <c r="AA65" i="30"/>
  <c r="C66" i="30"/>
  <c r="D66" i="30"/>
  <c r="E66" i="30"/>
  <c r="F66" i="30"/>
  <c r="G66" i="30"/>
  <c r="H66" i="30"/>
  <c r="I66" i="30"/>
  <c r="J66" i="30"/>
  <c r="K66" i="30"/>
  <c r="L66" i="30"/>
  <c r="M66" i="30"/>
  <c r="N66" i="30"/>
  <c r="O66" i="30"/>
  <c r="P66" i="30"/>
  <c r="Q66" i="30"/>
  <c r="R66" i="30"/>
  <c r="S66" i="30"/>
  <c r="T66" i="30"/>
  <c r="U66" i="30"/>
  <c r="V66" i="30"/>
  <c r="W66" i="30"/>
  <c r="X66" i="30"/>
  <c r="Y66" i="30"/>
  <c r="Z66" i="30"/>
  <c r="AA66" i="30"/>
  <c r="C67" i="30"/>
  <c r="D67" i="30"/>
  <c r="E67" i="30"/>
  <c r="F67" i="30"/>
  <c r="G67" i="30"/>
  <c r="H67" i="30"/>
  <c r="I67" i="30"/>
  <c r="J67" i="30"/>
  <c r="K67" i="30"/>
  <c r="L67" i="30"/>
  <c r="M67" i="30"/>
  <c r="N67" i="30"/>
  <c r="O67" i="30"/>
  <c r="P67" i="30"/>
  <c r="Q67" i="30"/>
  <c r="R67" i="30"/>
  <c r="S67" i="30"/>
  <c r="T67" i="30"/>
  <c r="U67" i="30"/>
  <c r="V67" i="30"/>
  <c r="W67" i="30"/>
  <c r="X67" i="30"/>
  <c r="Y67" i="30"/>
  <c r="Z67" i="30"/>
  <c r="AA67" i="30"/>
  <c r="C68" i="30"/>
  <c r="D68" i="30"/>
  <c r="E68" i="30"/>
  <c r="F68" i="30"/>
  <c r="G68" i="30"/>
  <c r="H68" i="30"/>
  <c r="I68" i="30"/>
  <c r="J68" i="30"/>
  <c r="K68" i="30"/>
  <c r="L68" i="30"/>
  <c r="M68" i="30"/>
  <c r="N68" i="30"/>
  <c r="O68" i="30"/>
  <c r="P68" i="30"/>
  <c r="Q68" i="30"/>
  <c r="R68" i="30"/>
  <c r="S68" i="30"/>
  <c r="T68" i="30"/>
  <c r="U68" i="30"/>
  <c r="V68" i="30"/>
  <c r="W68" i="30"/>
  <c r="X68" i="30"/>
  <c r="Y68" i="30"/>
  <c r="Z68" i="30"/>
  <c r="AA68" i="30"/>
  <c r="C69" i="30"/>
  <c r="D69" i="30"/>
  <c r="E69" i="30"/>
  <c r="F69" i="30"/>
  <c r="G69" i="30"/>
  <c r="H69" i="30"/>
  <c r="I69" i="30"/>
  <c r="J69" i="30"/>
  <c r="K69" i="30"/>
  <c r="L69" i="30"/>
  <c r="M69" i="30"/>
  <c r="N69" i="30"/>
  <c r="O69" i="30"/>
  <c r="P69" i="30"/>
  <c r="Q69" i="30"/>
  <c r="R69" i="30"/>
  <c r="S69" i="30"/>
  <c r="T69" i="30"/>
  <c r="U69" i="30"/>
  <c r="V69" i="30"/>
  <c r="W69" i="30"/>
  <c r="X69" i="30"/>
  <c r="Y69" i="30"/>
  <c r="Z69" i="30"/>
  <c r="AA69" i="30"/>
  <c r="C70" i="30"/>
  <c r="D70" i="30"/>
  <c r="E70" i="30"/>
  <c r="F70" i="30"/>
  <c r="G70" i="30"/>
  <c r="H70" i="30"/>
  <c r="I70" i="30"/>
  <c r="J70" i="30"/>
  <c r="K70" i="30"/>
  <c r="L70" i="30"/>
  <c r="M70" i="30"/>
  <c r="N70" i="30"/>
  <c r="O70" i="30"/>
  <c r="P70" i="30"/>
  <c r="Q70" i="30"/>
  <c r="R70" i="30"/>
  <c r="S70" i="30"/>
  <c r="T70" i="30"/>
  <c r="U70" i="30"/>
  <c r="V70" i="30"/>
  <c r="W70" i="30"/>
  <c r="X70" i="30"/>
  <c r="Y70" i="30"/>
  <c r="Z70" i="30"/>
  <c r="AA70" i="30"/>
  <c r="C71" i="30"/>
  <c r="D71" i="30"/>
  <c r="E71" i="30"/>
  <c r="F71" i="30"/>
  <c r="G71" i="30"/>
  <c r="H71" i="30"/>
  <c r="I71" i="30"/>
  <c r="J71" i="30"/>
  <c r="K71" i="30"/>
  <c r="L71" i="30"/>
  <c r="M71" i="30"/>
  <c r="N71" i="30"/>
  <c r="O71" i="30"/>
  <c r="P71" i="30"/>
  <c r="Q71" i="30"/>
  <c r="R71" i="30"/>
  <c r="S71" i="30"/>
  <c r="T71" i="30"/>
  <c r="U71" i="30"/>
  <c r="V71" i="30"/>
  <c r="W71" i="30"/>
  <c r="X71" i="30"/>
  <c r="Y71" i="30"/>
  <c r="Z71" i="30"/>
  <c r="AA71" i="30"/>
  <c r="C72" i="30"/>
  <c r="D72" i="30"/>
  <c r="E72" i="30"/>
  <c r="F72" i="30"/>
  <c r="G72" i="30"/>
  <c r="H72" i="30"/>
  <c r="I72" i="30"/>
  <c r="J72" i="30"/>
  <c r="K72" i="30"/>
  <c r="L72" i="30"/>
  <c r="M72" i="30"/>
  <c r="N72" i="30"/>
  <c r="O72" i="30"/>
  <c r="P72" i="30"/>
  <c r="Q72" i="30"/>
  <c r="R72" i="30"/>
  <c r="S72" i="30"/>
  <c r="T72" i="30"/>
  <c r="U72" i="30"/>
  <c r="V72" i="30"/>
  <c r="W72" i="30"/>
  <c r="X72" i="30"/>
  <c r="Y72" i="30"/>
  <c r="Z72" i="30"/>
  <c r="AA72" i="30"/>
  <c r="B68" i="30"/>
  <c r="B72" i="30"/>
  <c r="B71" i="30"/>
  <c r="B70" i="30"/>
  <c r="B69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Z75" i="30" l="1"/>
  <c r="V75" i="30"/>
  <c r="R75" i="30"/>
  <c r="N75" i="30"/>
  <c r="J75" i="30"/>
  <c r="F75" i="30"/>
  <c r="D73" i="30"/>
  <c r="L73" i="30"/>
  <c r="T73" i="30"/>
  <c r="B77" i="30"/>
  <c r="AA76" i="30"/>
  <c r="W76" i="30"/>
  <c r="S76" i="30"/>
  <c r="O76" i="30"/>
  <c r="K76" i="30"/>
  <c r="G76" i="30"/>
  <c r="C76" i="30"/>
  <c r="AA77" i="30"/>
  <c r="W77" i="30"/>
  <c r="S77" i="30"/>
  <c r="O77" i="30"/>
  <c r="K77" i="30"/>
  <c r="G77" i="30"/>
  <c r="C77" i="30"/>
  <c r="X77" i="30"/>
  <c r="T77" i="30"/>
  <c r="P77" i="30"/>
  <c r="L77" i="30"/>
  <c r="H77" i="30"/>
  <c r="D77" i="30"/>
  <c r="Z76" i="30"/>
  <c r="V76" i="30"/>
  <c r="R76" i="30"/>
  <c r="N76" i="30"/>
  <c r="J76" i="30"/>
  <c r="F76" i="30"/>
  <c r="X73" i="30"/>
  <c r="P73" i="30"/>
  <c r="H73" i="30"/>
  <c r="Y75" i="30"/>
  <c r="U75" i="30"/>
  <c r="Q75" i="30"/>
  <c r="M75" i="30"/>
  <c r="I75" i="30"/>
  <c r="E75" i="30"/>
  <c r="B76" i="30"/>
  <c r="Y76" i="30"/>
  <c r="U76" i="30"/>
  <c r="Q76" i="30"/>
  <c r="M76" i="30"/>
  <c r="I76" i="30"/>
  <c r="E76" i="30"/>
  <c r="X75" i="30"/>
  <c r="T75" i="30"/>
  <c r="P75" i="30"/>
  <c r="L75" i="30"/>
  <c r="H75" i="30"/>
  <c r="D75" i="30"/>
  <c r="B75" i="30"/>
  <c r="Y77" i="30"/>
  <c r="U77" i="30"/>
  <c r="Q77" i="30"/>
  <c r="M77" i="30"/>
  <c r="I77" i="30"/>
  <c r="E77" i="30"/>
  <c r="Z77" i="30"/>
  <c r="V77" i="30"/>
  <c r="R77" i="30"/>
  <c r="N77" i="30"/>
  <c r="J77" i="30"/>
  <c r="F77" i="30"/>
  <c r="X76" i="30"/>
  <c r="T76" i="30"/>
  <c r="P76" i="30"/>
  <c r="L76" i="30"/>
  <c r="H76" i="30"/>
  <c r="D76" i="30"/>
  <c r="AA75" i="30"/>
  <c r="W75" i="30"/>
  <c r="S75" i="30"/>
  <c r="O75" i="30"/>
  <c r="K75" i="30"/>
  <c r="G75" i="30"/>
  <c r="C75" i="30"/>
  <c r="Z73" i="30"/>
  <c r="V73" i="30"/>
  <c r="R73" i="30"/>
  <c r="N73" i="30"/>
  <c r="J73" i="30"/>
  <c r="F73" i="30"/>
  <c r="AA73" i="30"/>
  <c r="W73" i="30"/>
  <c r="S73" i="30"/>
  <c r="O73" i="30"/>
  <c r="K73" i="30"/>
  <c r="G73" i="30"/>
  <c r="C73" i="30"/>
  <c r="B73" i="30"/>
  <c r="Y73" i="30"/>
  <c r="U73" i="30"/>
  <c r="Q73" i="30"/>
  <c r="M73" i="30"/>
  <c r="I73" i="30"/>
  <c r="E73" i="30"/>
  <c r="C38" i="19" l="1"/>
  <c r="D38" i="19"/>
  <c r="C39" i="19"/>
  <c r="D39" i="19"/>
  <c r="C40" i="19"/>
  <c r="D40" i="19"/>
  <c r="C41" i="19"/>
  <c r="D41" i="19"/>
  <c r="C42" i="19"/>
  <c r="D42" i="19"/>
  <c r="C43" i="19"/>
  <c r="D43" i="19"/>
  <c r="C44" i="19"/>
  <c r="D44" i="19"/>
  <c r="C45" i="19"/>
  <c r="D45" i="19"/>
  <c r="C46" i="19"/>
  <c r="D46" i="19"/>
  <c r="B47" i="19"/>
  <c r="C47" i="19"/>
  <c r="D47" i="19"/>
  <c r="C48" i="19"/>
  <c r="D48" i="19"/>
  <c r="C49" i="19"/>
  <c r="D49" i="19"/>
  <c r="C50" i="19"/>
  <c r="D50" i="19"/>
  <c r="C51" i="19"/>
  <c r="D51" i="19"/>
  <c r="C52" i="19"/>
  <c r="D52" i="19"/>
  <c r="C53" i="19"/>
  <c r="D53" i="19"/>
  <c r="C54" i="19"/>
  <c r="D54" i="19"/>
  <c r="C55" i="19"/>
  <c r="D55" i="19"/>
  <c r="C57" i="19"/>
  <c r="D57" i="19"/>
  <c r="C58" i="19"/>
  <c r="D58" i="19"/>
  <c r="C59" i="19"/>
  <c r="D59" i="19"/>
  <c r="C37" i="19"/>
  <c r="D37" i="19"/>
  <c r="B58" i="19"/>
  <c r="B54" i="19"/>
  <c r="B50" i="19"/>
  <c r="B46" i="19"/>
  <c r="B45" i="19"/>
  <c r="B42" i="19"/>
  <c r="B49" i="19"/>
  <c r="B41" i="19"/>
  <c r="B37" i="19"/>
  <c r="B53" i="19"/>
  <c r="B43" i="19" l="1"/>
  <c r="B51" i="19"/>
  <c r="B55" i="19"/>
  <c r="D56" i="19"/>
  <c r="D60" i="19"/>
  <c r="C60" i="19"/>
  <c r="B40" i="19"/>
  <c r="B48" i="19"/>
  <c r="B44" i="19"/>
  <c r="B52" i="19"/>
  <c r="C56" i="19"/>
  <c r="B39" i="19"/>
  <c r="B38" i="19"/>
  <c r="B57" i="19"/>
  <c r="B59" i="19"/>
  <c r="BD98" i="19"/>
  <c r="BA98" i="19"/>
  <c r="BC6" i="19"/>
  <c r="B60" i="19" l="1"/>
  <c r="B56" i="19"/>
  <c r="AX8" i="19"/>
  <c r="AX9" i="19" s="1"/>
  <c r="AX10" i="19" s="1"/>
  <c r="AX11" i="19" s="1"/>
  <c r="AX12" i="19" s="1"/>
  <c r="AX13" i="19" s="1"/>
  <c r="AX14" i="19" s="1"/>
  <c r="AX15" i="19" s="1"/>
  <c r="AX16" i="19" s="1"/>
  <c r="AX17" i="19" s="1"/>
  <c r="AX18" i="19" s="1"/>
  <c r="AX19" i="19" s="1"/>
  <c r="AX20" i="19" l="1"/>
  <c r="AX21" i="19" s="1"/>
  <c r="AX22" i="19" s="1"/>
  <c r="AX23" i="19" s="1"/>
  <c r="AX24" i="19" s="1"/>
  <c r="AX25" i="19" s="1"/>
  <c r="AX26" i="19" s="1"/>
  <c r="AX27" i="19" s="1"/>
  <c r="AX28" i="19" s="1"/>
  <c r="AX29" i="19" s="1"/>
  <c r="AX30" i="19" s="1"/>
  <c r="AX31" i="19" s="1"/>
  <c r="AX32" i="19" s="1"/>
  <c r="BF6" i="19"/>
  <c r="F35" i="19" l="1"/>
  <c r="AK8" i="19"/>
  <c r="BF29" i="19"/>
  <c r="BC3" i="19"/>
  <c r="B33" i="19"/>
  <c r="BI41" i="19"/>
  <c r="BI58" i="19"/>
  <c r="BI85" i="19"/>
  <c r="BF54" i="19"/>
  <c r="BF81" i="19"/>
  <c r="BF28" i="19"/>
  <c r="BI10" i="19"/>
  <c r="BI21" i="19"/>
  <c r="BI43" i="19"/>
  <c r="BI81" i="19"/>
  <c r="BF25" i="19"/>
  <c r="BF58" i="19"/>
  <c r="BF48" i="19"/>
  <c r="BF51" i="19"/>
  <c r="BI36" i="19"/>
  <c r="BI76" i="19"/>
  <c r="BF95" i="19"/>
  <c r="BI95" i="19"/>
  <c r="BI54" i="19"/>
  <c r="BI65" i="19"/>
  <c r="BF74" i="19"/>
  <c r="BI7" i="19"/>
  <c r="BF92" i="19"/>
  <c r="BF18" i="19"/>
  <c r="BF40" i="19"/>
  <c r="BI56" i="19"/>
  <c r="BF63" i="19"/>
  <c r="BI63" i="19"/>
  <c r="BF94" i="19"/>
  <c r="BF7" i="19"/>
  <c r="BF38" i="19"/>
  <c r="BI34" i="19"/>
  <c r="BF41" i="19"/>
  <c r="BI61" i="19"/>
  <c r="BF77" i="19"/>
  <c r="BI88" i="19"/>
  <c r="BI12" i="19"/>
  <c r="BF39" i="19"/>
  <c r="BI23" i="19"/>
  <c r="BI87" i="19"/>
  <c r="BI11" i="19"/>
  <c r="BF88" i="19"/>
  <c r="BF8" i="19"/>
  <c r="BI44" i="19"/>
  <c r="BF83" i="19"/>
  <c r="BF19" i="19"/>
  <c r="BI55" i="19"/>
  <c r="BI78" i="19"/>
  <c r="BI17" i="19"/>
  <c r="BF14" i="19"/>
  <c r="BF90" i="19"/>
  <c r="BI74" i="19"/>
  <c r="BF65" i="19"/>
  <c r="BI45" i="19"/>
  <c r="BF34" i="19"/>
  <c r="BF60" i="19"/>
  <c r="BF16" i="19"/>
  <c r="BI68" i="19"/>
  <c r="BI24" i="19"/>
  <c r="BF71" i="19"/>
  <c r="BF31" i="19"/>
  <c r="BI75" i="19"/>
  <c r="BI31" i="19"/>
  <c r="BF68" i="19"/>
  <c r="BI94" i="19"/>
  <c r="BF13" i="19"/>
  <c r="BI38" i="19"/>
  <c r="BI9" i="19"/>
  <c r="BI49" i="19"/>
  <c r="BI97" i="19"/>
  <c r="BF46" i="19"/>
  <c r="BF80" i="19"/>
  <c r="BI26" i="19"/>
  <c r="BI66" i="19"/>
  <c r="BF9" i="19"/>
  <c r="BF57" i="19"/>
  <c r="BF86" i="19"/>
  <c r="BI29" i="19"/>
  <c r="BI77" i="19"/>
  <c r="BF26" i="19"/>
  <c r="BF66" i="19"/>
  <c r="BF64" i="19"/>
  <c r="BF44" i="19"/>
  <c r="BF24" i="19"/>
  <c r="BI92" i="19"/>
  <c r="BI72" i="19"/>
  <c r="BI52" i="19"/>
  <c r="BI28" i="19"/>
  <c r="BI8" i="19"/>
  <c r="BF79" i="19"/>
  <c r="BF55" i="19"/>
  <c r="BF35" i="19"/>
  <c r="BF15" i="19"/>
  <c r="BI79" i="19"/>
  <c r="BI59" i="19"/>
  <c r="BI39" i="19"/>
  <c r="BI15" i="19"/>
  <c r="BF37" i="19"/>
  <c r="BF78" i="19"/>
  <c r="BF73" i="19"/>
  <c r="BF84" i="19"/>
  <c r="BI33" i="19"/>
  <c r="BI73" i="19"/>
  <c r="BF22" i="19"/>
  <c r="BF69" i="19"/>
  <c r="BF96" i="19"/>
  <c r="BI42" i="19"/>
  <c r="BI90" i="19"/>
  <c r="BF33" i="19"/>
  <c r="BF70" i="19"/>
  <c r="BI13" i="19"/>
  <c r="BI53" i="19"/>
  <c r="BI93" i="19"/>
  <c r="BF50" i="19"/>
  <c r="BF82" i="19"/>
  <c r="BF56" i="19"/>
  <c r="BF32" i="19"/>
  <c r="BF12" i="19"/>
  <c r="BI84" i="19"/>
  <c r="BI60" i="19"/>
  <c r="BI40" i="19"/>
  <c r="BI20" i="19"/>
  <c r="BF87" i="19"/>
  <c r="BF67" i="19"/>
  <c r="BF47" i="19"/>
  <c r="BF23" i="19"/>
  <c r="BI91" i="19"/>
  <c r="BI71" i="19"/>
  <c r="BI47" i="19"/>
  <c r="BI27" i="19"/>
  <c r="BI6" i="19"/>
  <c r="BI30" i="19"/>
  <c r="BI86" i="19"/>
  <c r="BI62" i="19"/>
  <c r="BF53" i="19"/>
  <c r="BI14" i="19"/>
  <c r="BH6" i="19"/>
  <c r="BI25" i="19"/>
  <c r="BI57" i="19"/>
  <c r="BI89" i="19"/>
  <c r="BF30" i="19"/>
  <c r="BF62" i="19"/>
  <c r="BF85" i="19"/>
  <c r="BI18" i="19"/>
  <c r="BI50" i="19"/>
  <c r="BI82" i="19"/>
  <c r="BF17" i="19"/>
  <c r="BF49" i="19"/>
  <c r="BF76" i="19"/>
  <c r="BF97" i="19"/>
  <c r="BI37" i="19"/>
  <c r="BI69" i="19"/>
  <c r="BF10" i="19"/>
  <c r="BF42" i="19"/>
  <c r="BF72" i="19"/>
  <c r="BF93" i="19"/>
  <c r="BF52" i="19"/>
  <c r="BF36" i="19"/>
  <c r="BF20" i="19"/>
  <c r="BI96" i="19"/>
  <c r="BI80" i="19"/>
  <c r="BI64" i="19"/>
  <c r="BI48" i="19"/>
  <c r="BI32" i="19"/>
  <c r="BI16" i="19"/>
  <c r="BF91" i="19"/>
  <c r="BF75" i="19"/>
  <c r="BF59" i="19"/>
  <c r="BF43" i="19"/>
  <c r="BF27" i="19"/>
  <c r="BF11" i="19"/>
  <c r="BI83" i="19"/>
  <c r="BI67" i="19"/>
  <c r="BI51" i="19"/>
  <c r="BI35" i="19"/>
  <c r="BI19" i="19"/>
  <c r="BI46" i="19"/>
  <c r="BF89" i="19"/>
  <c r="BI22" i="19"/>
  <c r="BF45" i="19"/>
  <c r="BF21" i="19"/>
  <c r="BI70" i="19"/>
  <c r="BF61" i="19"/>
  <c r="AL22" i="19" l="1"/>
  <c r="AP22" i="19" s="1"/>
  <c r="AK19" i="19"/>
  <c r="AO19" i="19" s="1"/>
  <c r="AK18" i="19"/>
  <c r="AO18" i="19" s="1"/>
  <c r="AK15" i="19"/>
  <c r="AO15" i="19" s="1"/>
  <c r="AL12" i="19"/>
  <c r="AP12" i="19" s="1"/>
  <c r="AL15" i="19"/>
  <c r="AP15" i="19" s="1"/>
  <c r="AL18" i="19"/>
  <c r="AP18" i="19" s="1"/>
  <c r="AL11" i="19"/>
  <c r="AP11" i="19" s="1"/>
  <c r="AL26" i="19"/>
  <c r="AP26" i="19" s="1"/>
  <c r="AL13" i="19"/>
  <c r="AP13" i="19" s="1"/>
  <c r="AL16" i="19"/>
  <c r="AP16" i="19" s="1"/>
  <c r="AL20" i="19"/>
  <c r="AP20" i="19" s="1"/>
  <c r="AL17" i="19"/>
  <c r="AP17" i="19" s="1"/>
  <c r="AL19" i="19"/>
  <c r="AP19" i="19" s="1"/>
  <c r="AL24" i="19"/>
  <c r="AP24" i="19" s="1"/>
  <c r="AL31" i="19"/>
  <c r="AP31" i="19" s="1"/>
  <c r="AL27" i="19"/>
  <c r="AP27" i="19" s="1"/>
  <c r="AL25" i="19"/>
  <c r="AP25" i="19" s="1"/>
  <c r="AL21" i="19"/>
  <c r="AP21" i="19" s="1"/>
  <c r="AL14" i="19"/>
  <c r="AP14" i="19" s="1"/>
  <c r="AL23" i="19"/>
  <c r="AP23" i="19" s="1"/>
  <c r="AL32" i="19"/>
  <c r="AP32" i="19" s="1"/>
  <c r="AL28" i="19"/>
  <c r="AP28" i="19" s="1"/>
  <c r="AL30" i="19"/>
  <c r="AL10" i="19"/>
  <c r="AK26" i="19"/>
  <c r="H53" i="19" s="1"/>
  <c r="AK27" i="19"/>
  <c r="H54" i="19" s="1"/>
  <c r="AK22" i="19"/>
  <c r="AK13" i="19"/>
  <c r="AK20" i="19"/>
  <c r="AK23" i="19"/>
  <c r="AK32" i="19"/>
  <c r="AK12" i="19"/>
  <c r="H39" i="19" s="1"/>
  <c r="AK25" i="19"/>
  <c r="H52" i="19" s="1"/>
  <c r="AK24" i="19"/>
  <c r="AK14" i="19"/>
  <c r="AK17" i="19"/>
  <c r="AK28" i="19"/>
  <c r="H55" i="19" s="1"/>
  <c r="AK21" i="19"/>
  <c r="AK31" i="19"/>
  <c r="AK11" i="19"/>
  <c r="AK16" i="19"/>
  <c r="BH7" i="19"/>
  <c r="AK30" i="19"/>
  <c r="AK10" i="19"/>
  <c r="H37" i="19" s="1"/>
  <c r="I39" i="19"/>
  <c r="I44" i="19"/>
  <c r="BI98" i="19"/>
  <c r="BF98" i="19"/>
  <c r="H46" i="19" l="1"/>
  <c r="AO27" i="19"/>
  <c r="M54" i="19" s="1"/>
  <c r="H42" i="19"/>
  <c r="I55" i="19"/>
  <c r="I47" i="19"/>
  <c r="I41" i="19"/>
  <c r="I45" i="19"/>
  <c r="I51" i="19"/>
  <c r="AO26" i="19"/>
  <c r="M53" i="19" s="1"/>
  <c r="AJ15" i="19"/>
  <c r="AN15" i="19" s="1"/>
  <c r="I43" i="19"/>
  <c r="AJ18" i="19"/>
  <c r="AN18" i="19" s="1"/>
  <c r="AJ27" i="19"/>
  <c r="AN27" i="19" s="1"/>
  <c r="AJ26" i="19"/>
  <c r="AN26" i="19" s="1"/>
  <c r="AP10" i="19"/>
  <c r="N37" i="19" s="1"/>
  <c r="AL29" i="19"/>
  <c r="AP29" i="19" s="1"/>
  <c r="AJ19" i="19"/>
  <c r="AN19" i="19" s="1"/>
  <c r="AL33" i="19"/>
  <c r="AP33" i="19" s="1"/>
  <c r="AP30" i="19"/>
  <c r="N57" i="19" s="1"/>
  <c r="I40" i="19"/>
  <c r="I37" i="19"/>
  <c r="AO31" i="19"/>
  <c r="M58" i="19" s="1"/>
  <c r="AJ31" i="19"/>
  <c r="AN31" i="19" s="1"/>
  <c r="AJ24" i="19"/>
  <c r="AN24" i="19" s="1"/>
  <c r="AO24" i="19"/>
  <c r="M51" i="19" s="1"/>
  <c r="AO21" i="19"/>
  <c r="M48" i="19" s="1"/>
  <c r="AJ21" i="19"/>
  <c r="AN21" i="19" s="1"/>
  <c r="AO25" i="19"/>
  <c r="M52" i="19" s="1"/>
  <c r="AJ25" i="19"/>
  <c r="AN25" i="19" s="1"/>
  <c r="AJ22" i="19"/>
  <c r="AN22" i="19" s="1"/>
  <c r="AO22" i="19"/>
  <c r="M49" i="19" s="1"/>
  <c r="AJ16" i="19"/>
  <c r="AN16" i="19" s="1"/>
  <c r="AO16" i="19"/>
  <c r="M43" i="19" s="1"/>
  <c r="AO28" i="19"/>
  <c r="M55" i="19" s="1"/>
  <c r="AJ28" i="19"/>
  <c r="AJ23" i="19"/>
  <c r="AN23" i="19" s="1"/>
  <c r="AO23" i="19"/>
  <c r="M50" i="19" s="1"/>
  <c r="AJ30" i="19"/>
  <c r="G57" i="19" s="1"/>
  <c r="AK33" i="19"/>
  <c r="AO33" i="19" s="1"/>
  <c r="AO30" i="19"/>
  <c r="M57" i="19" s="1"/>
  <c r="AO17" i="19"/>
  <c r="M44" i="19" s="1"/>
  <c r="AJ17" i="19"/>
  <c r="AN17" i="19" s="1"/>
  <c r="AJ12" i="19"/>
  <c r="AN12" i="19" s="1"/>
  <c r="AO12" i="19"/>
  <c r="M39" i="19" s="1"/>
  <c r="AO13" i="19"/>
  <c r="M40" i="19" s="1"/>
  <c r="AJ13" i="19"/>
  <c r="AN13" i="19" s="1"/>
  <c r="AO14" i="19"/>
  <c r="M41" i="19" s="1"/>
  <c r="AJ14" i="19"/>
  <c r="AN14" i="19" s="1"/>
  <c r="AO32" i="19"/>
  <c r="M59" i="19" s="1"/>
  <c r="AJ32" i="19"/>
  <c r="AN32" i="19" s="1"/>
  <c r="H48" i="19"/>
  <c r="AJ10" i="19"/>
  <c r="AN10" i="19" s="1"/>
  <c r="L37" i="19" s="1"/>
  <c r="AK29" i="19"/>
  <c r="AO10" i="19"/>
  <c r="M37" i="19" s="1"/>
  <c r="AO11" i="19"/>
  <c r="M38" i="19" s="1"/>
  <c r="AJ11" i="19"/>
  <c r="AN11" i="19" s="1"/>
  <c r="AJ20" i="19"/>
  <c r="AN20" i="19" s="1"/>
  <c r="AO20" i="19"/>
  <c r="M47" i="19" s="1"/>
  <c r="N50" i="19"/>
  <c r="I50" i="19"/>
  <c r="H50" i="19"/>
  <c r="N46" i="19"/>
  <c r="I46" i="19"/>
  <c r="N49" i="19"/>
  <c r="I49" i="19"/>
  <c r="N52" i="19"/>
  <c r="I52" i="19"/>
  <c r="N38" i="19"/>
  <c r="I38" i="19"/>
  <c r="H44" i="19"/>
  <c r="N54" i="19"/>
  <c r="I54" i="19"/>
  <c r="H59" i="19"/>
  <c r="N59" i="19"/>
  <c r="I59" i="19"/>
  <c r="N48" i="19"/>
  <c r="I48" i="19"/>
  <c r="N42" i="19"/>
  <c r="I42" i="19"/>
  <c r="I57" i="19"/>
  <c r="N53" i="19"/>
  <c r="I53" i="19"/>
  <c r="H43" i="19"/>
  <c r="H38" i="19"/>
  <c r="N58" i="19"/>
  <c r="I58" i="19"/>
  <c r="H49" i="19"/>
  <c r="H57" i="19"/>
  <c r="H47" i="19"/>
  <c r="M45" i="19"/>
  <c r="H45" i="19"/>
  <c r="H58" i="19"/>
  <c r="H51" i="19"/>
  <c r="H41" i="19"/>
  <c r="H40" i="19"/>
  <c r="N44" i="19"/>
  <c r="N43" i="19"/>
  <c r="N40" i="19"/>
  <c r="N51" i="19"/>
  <c r="M46" i="19"/>
  <c r="M42" i="19"/>
  <c r="N41" i="19"/>
  <c r="N45" i="19"/>
  <c r="N55" i="19"/>
  <c r="N47" i="19"/>
  <c r="N39" i="19"/>
  <c r="G37" i="19" l="1"/>
  <c r="G50" i="19"/>
  <c r="AN28" i="19"/>
  <c r="L55" i="19" s="1"/>
  <c r="G55" i="19"/>
  <c r="AO29" i="19"/>
  <c r="M56" i="19" s="1"/>
  <c r="AJ29" i="19"/>
  <c r="AN29" i="19" s="1"/>
  <c r="H56" i="19"/>
  <c r="AJ33" i="19"/>
  <c r="AN33" i="19" s="1"/>
  <c r="AN30" i="19"/>
  <c r="L49" i="19"/>
  <c r="G49" i="19"/>
  <c r="L54" i="19"/>
  <c r="G54" i="19"/>
  <c r="L38" i="19"/>
  <c r="G38" i="19"/>
  <c r="L47" i="19"/>
  <c r="G47" i="19"/>
  <c r="L51" i="19"/>
  <c r="G51" i="19"/>
  <c r="L44" i="19"/>
  <c r="G44" i="19"/>
  <c r="L41" i="19"/>
  <c r="G41" i="19"/>
  <c r="L50" i="19"/>
  <c r="N56" i="19"/>
  <c r="I56" i="19"/>
  <c r="L59" i="19"/>
  <c r="G59" i="19"/>
  <c r="L45" i="19"/>
  <c r="G45" i="19"/>
  <c r="L58" i="19"/>
  <c r="G58" i="19"/>
  <c r="L53" i="19"/>
  <c r="G53" i="19"/>
  <c r="L39" i="19"/>
  <c r="G39" i="19"/>
  <c r="M60" i="19"/>
  <c r="H60" i="19"/>
  <c r="L43" i="19"/>
  <c r="G43" i="19"/>
  <c r="L46" i="19"/>
  <c r="G46" i="19"/>
  <c r="L48" i="19"/>
  <c r="G48" i="19"/>
  <c r="L52" i="19"/>
  <c r="G52" i="19"/>
  <c r="N60" i="19"/>
  <c r="I60" i="19"/>
  <c r="L42" i="19"/>
  <c r="G42" i="19"/>
  <c r="L40" i="19"/>
  <c r="G40" i="19"/>
  <c r="L57" i="19"/>
  <c r="CC96" i="19"/>
  <c r="CC97" i="19"/>
  <c r="CB96" i="19"/>
  <c r="CB97" i="19"/>
  <c r="CF97" i="19"/>
  <c r="CA97" i="19"/>
  <c r="BH97" i="19"/>
  <c r="BC97" i="19"/>
  <c r="CF96" i="19"/>
  <c r="CA96" i="19"/>
  <c r="BH96" i="19"/>
  <c r="BC96" i="19"/>
  <c r="BH95" i="19"/>
  <c r="BC95" i="19"/>
  <c r="BH94" i="19"/>
  <c r="BC94" i="19"/>
  <c r="BH93" i="19"/>
  <c r="BC93" i="19"/>
  <c r="BH92" i="19"/>
  <c r="BC92" i="19"/>
  <c r="BH91" i="19"/>
  <c r="BC91" i="19"/>
  <c r="BH90" i="19"/>
  <c r="BC90" i="19"/>
  <c r="BH89" i="19"/>
  <c r="BC89" i="19"/>
  <c r="BH88" i="19"/>
  <c r="BC88" i="19"/>
  <c r="BH87" i="19"/>
  <c r="BC87" i="19"/>
  <c r="BH86" i="19"/>
  <c r="BC86" i="19"/>
  <c r="BH85" i="19"/>
  <c r="BC85" i="19"/>
  <c r="BH84" i="19"/>
  <c r="BC84" i="19"/>
  <c r="BH83" i="19"/>
  <c r="BC83" i="19"/>
  <c r="BH82" i="19"/>
  <c r="BC82" i="19"/>
  <c r="BH81" i="19"/>
  <c r="BC81" i="19"/>
  <c r="BH80" i="19"/>
  <c r="BC80" i="19"/>
  <c r="BH79" i="19"/>
  <c r="BC79" i="19"/>
  <c r="BH78" i="19"/>
  <c r="BC78" i="19"/>
  <c r="BH77" i="19"/>
  <c r="BC77" i="19"/>
  <c r="BH76" i="19"/>
  <c r="BC76" i="19"/>
  <c r="BH75" i="19"/>
  <c r="BC75" i="19"/>
  <c r="BH74" i="19"/>
  <c r="BC74" i="19"/>
  <c r="BH73" i="19"/>
  <c r="BC73" i="19"/>
  <c r="BH72" i="19"/>
  <c r="BC72" i="19"/>
  <c r="BH71" i="19"/>
  <c r="BC71" i="19"/>
  <c r="BH70" i="19"/>
  <c r="BC70" i="19"/>
  <c r="BH69" i="19"/>
  <c r="BC69" i="19"/>
  <c r="BH68" i="19"/>
  <c r="BC68" i="19"/>
  <c r="BH67" i="19"/>
  <c r="BC67" i="19"/>
  <c r="BH66" i="19"/>
  <c r="BC66" i="19"/>
  <c r="BH65" i="19"/>
  <c r="BC65" i="19"/>
  <c r="BH64" i="19"/>
  <c r="BC64" i="19"/>
  <c r="BH63" i="19"/>
  <c r="BC63" i="19"/>
  <c r="BH62" i="19"/>
  <c r="BC62" i="19"/>
  <c r="BH61" i="19"/>
  <c r="BC61" i="19"/>
  <c r="BH60" i="19"/>
  <c r="BC60" i="19"/>
  <c r="BH59" i="19"/>
  <c r="BC59" i="19"/>
  <c r="BH58" i="19"/>
  <c r="BC58" i="19"/>
  <c r="BH57" i="19"/>
  <c r="BC57" i="19"/>
  <c r="BH56" i="19"/>
  <c r="BC56" i="19"/>
  <c r="BH55" i="19"/>
  <c r="BC55" i="19"/>
  <c r="BH54" i="19"/>
  <c r="BC54" i="19"/>
  <c r="BH53" i="19"/>
  <c r="BC53" i="19"/>
  <c r="BH52" i="19"/>
  <c r="BC52" i="19"/>
  <c r="BH51" i="19"/>
  <c r="BC51" i="19"/>
  <c r="BH50" i="19"/>
  <c r="BC50" i="19"/>
  <c r="BH49" i="19"/>
  <c r="BC49" i="19"/>
  <c r="BH48" i="19"/>
  <c r="BC48" i="19"/>
  <c r="BH47" i="19"/>
  <c r="BC47" i="19"/>
  <c r="BH46" i="19"/>
  <c r="BC46" i="19"/>
  <c r="BH45" i="19"/>
  <c r="BC45" i="19"/>
  <c r="BH44" i="19"/>
  <c r="BC44" i="19"/>
  <c r="BH43" i="19"/>
  <c r="BC43" i="19"/>
  <c r="BH42" i="19"/>
  <c r="BC42" i="19"/>
  <c r="BH41" i="19"/>
  <c r="BC41" i="19"/>
  <c r="BH40" i="19"/>
  <c r="BC40" i="19"/>
  <c r="BH39" i="19"/>
  <c r="BC39" i="19"/>
  <c r="BH38" i="19"/>
  <c r="BC38" i="19"/>
  <c r="BH37" i="19"/>
  <c r="BC37" i="19"/>
  <c r="BH36" i="19"/>
  <c r="BC36" i="19"/>
  <c r="BH35" i="19"/>
  <c r="BC35" i="19"/>
  <c r="BH34" i="19"/>
  <c r="BC34" i="19"/>
  <c r="BH33" i="19"/>
  <c r="BC33" i="19"/>
  <c r="BH32" i="19"/>
  <c r="BC32" i="19"/>
  <c r="BH31" i="19"/>
  <c r="BC31" i="19"/>
  <c r="BH30" i="19"/>
  <c r="BC30" i="19"/>
  <c r="BH29" i="19"/>
  <c r="BC29" i="19"/>
  <c r="BH28" i="19"/>
  <c r="BC28" i="19"/>
  <c r="BH27" i="19"/>
  <c r="BC27" i="19"/>
  <c r="BH26" i="19"/>
  <c r="BC26" i="19"/>
  <c r="BH25" i="19"/>
  <c r="BC25" i="19"/>
  <c r="BH24" i="19"/>
  <c r="BC24" i="19"/>
  <c r="BH23" i="19"/>
  <c r="BC23" i="19"/>
  <c r="BH22" i="19"/>
  <c r="BC22" i="19"/>
  <c r="BH21" i="19"/>
  <c r="BC21" i="19"/>
  <c r="BH20" i="19"/>
  <c r="BC20" i="19"/>
  <c r="BH19" i="19"/>
  <c r="BC19" i="19"/>
  <c r="BH18" i="19"/>
  <c r="BC18" i="19"/>
  <c r="BH17" i="19"/>
  <c r="BC17" i="19"/>
  <c r="BH16" i="19"/>
  <c r="BC16" i="19"/>
  <c r="BH15" i="19"/>
  <c r="BC15" i="19"/>
  <c r="BH14" i="19"/>
  <c r="BC14" i="19"/>
  <c r="BH13" i="19"/>
  <c r="BC13" i="19"/>
  <c r="BH12" i="19"/>
  <c r="BC12" i="19"/>
  <c r="BH11" i="19"/>
  <c r="BC11" i="19"/>
  <c r="BH10" i="19"/>
  <c r="BC10" i="19"/>
  <c r="BH9" i="19"/>
  <c r="BC9" i="19"/>
  <c r="BH8" i="19"/>
  <c r="BC8" i="19"/>
  <c r="BC7" i="19"/>
  <c r="L60" i="19" l="1"/>
  <c r="G60" i="19"/>
  <c r="L56" i="19"/>
  <c r="G56" i="19"/>
  <c r="CC98" i="19"/>
  <c r="CB98" i="19"/>
  <c r="CG97" i="19" l="1"/>
  <c r="CG96" i="19"/>
  <c r="BK7" i="19"/>
  <c r="BK8" i="19" s="1"/>
</calcChain>
</file>

<file path=xl/comments1.xml><?xml version="1.0" encoding="utf-8"?>
<comments xmlns="http://schemas.openxmlformats.org/spreadsheetml/2006/main">
  <authors>
    <author>Brenda Henry</author>
  </authors>
  <commentList>
    <comment ref="BF6" authorId="0">
      <text>
        <r>
          <rPr>
            <b/>
            <sz val="9"/>
            <color indexed="81"/>
            <rFont val="Tahoma"/>
            <family val="2"/>
          </rPr>
          <t>Brenda Henry:</t>
        </r>
        <r>
          <rPr>
            <sz val="9"/>
            <color indexed="81"/>
            <rFont val="Tahoma"/>
            <family val="2"/>
          </rPr>
          <t xml:space="preserve">
link from cell BA3</t>
        </r>
      </text>
    </comment>
  </commentList>
</comments>
</file>

<file path=xl/sharedStrings.xml><?xml version="1.0" encoding="utf-8"?>
<sst xmlns="http://schemas.openxmlformats.org/spreadsheetml/2006/main" count="255" uniqueCount="68">
  <si>
    <t>age</t>
  </si>
  <si>
    <t>Males</t>
  </si>
  <si>
    <t>MAX</t>
  </si>
  <si>
    <t>female</t>
  </si>
  <si>
    <t>male</t>
  </si>
  <si>
    <t>AGE_GROUP</t>
  </si>
  <si>
    <t>All ages</t>
  </si>
  <si>
    <t>link cell</t>
  </si>
  <si>
    <t>input range</t>
  </si>
  <si>
    <t>projection year males</t>
  </si>
  <si>
    <t>projection year females</t>
  </si>
  <si>
    <t>axis labels</t>
  </si>
  <si>
    <t>choose the projection year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</si>
  <si>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</si>
  <si>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</si>
  <si>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</si>
  <si>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</si>
  <si>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</si>
  <si>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</si>
  <si>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</si>
  <si>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</si>
  <si>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</si>
  <si>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</si>
  <si>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</si>
  <si>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</si>
  <si>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</si>
  <si>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</si>
  <si>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</si>
  <si>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</si>
  <si>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</si>
  <si>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</si>
  <si>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</si>
  <si>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0-15</t>
  </si>
  <si>
    <t>All</t>
  </si>
  <si>
    <t>16-64</t>
  </si>
  <si>
    <t>65+</t>
  </si>
  <si>
    <t>all</t>
  </si>
  <si>
    <t>projected change (percent)</t>
  </si>
  <si>
    <t>Age</t>
  </si>
  <si>
    <t>persons</t>
  </si>
  <si>
    <t>Projection</t>
  </si>
  <si>
    <t xml:space="preserve">Projections become increasingly uncertain the further they are carried forward due to the inherent uncertainty of demographic behaviour. </t>
  </si>
  <si>
    <t>This is particularly so for smaller geographical areas such as Local Authorities.</t>
  </si>
  <si>
    <t>Broad ages</t>
  </si>
  <si>
    <t>ALL</t>
  </si>
  <si>
    <t>thousands</t>
  </si>
  <si>
    <t>Transportation &amp; Connectivity, Economy Directorate, www.birmingham.gov.uk/census, Brenda.henry@birmingham.gov.uk, 0121 303 4208</t>
  </si>
  <si>
    <t xml:space="preserve">Source: ONS, Crown Copyright 2018. </t>
  </si>
  <si>
    <t xml:space="preserve">They do not attempt to predict the impact that future policies, changing economic circumstances or other factors may have on demographic behaviour. </t>
  </si>
  <si>
    <t xml:space="preserve">They are based on demographic observations and assumptions based on local migration, fertility and mortality trends. </t>
  </si>
  <si>
    <t>Follow the links  or click on the tabs below to view charts and tables</t>
  </si>
  <si>
    <t>These subnational population projections are an indication of the future trends in population by age and sex over the next 25 years.</t>
  </si>
  <si>
    <t>previous bases - click on the tab below to view</t>
  </si>
  <si>
    <t>0 to 15</t>
  </si>
  <si>
    <t>2018-based Subnational Population Projections -Birmingham</t>
  </si>
  <si>
    <t>Population projection for Birmingham 2018 to 2043 -</t>
  </si>
  <si>
    <t>this is a table of 2018 population projections for Birmingham</t>
  </si>
  <si>
    <t>2018 based Birmingham population projections mid-2018 to mid-</t>
  </si>
  <si>
    <t>2018 based Birmingham population projections mid-2018 to mid-2043</t>
  </si>
  <si>
    <t>Transportation &amp; Connectivity, Economy Directorate, www.birmingham.gov.uk/census, brenda.henry@birmingham.gov.uk, 0121 303 4208</t>
  </si>
  <si>
    <t>Population age pyramid for Birmingham 2018 to 2043 -</t>
  </si>
  <si>
    <t>2018 alternative</t>
  </si>
  <si>
    <t>this chart visualises the  2014, 2016 and 2018 population projection bases</t>
  </si>
  <si>
    <t>select the projection year that you are interested in and compare with the 2018</t>
  </si>
  <si>
    <t>base year to view an age pyramid and table of data.</t>
  </si>
  <si>
    <t>Source: ONS, Crown  Copyright 2020</t>
  </si>
  <si>
    <t>Transport &amp; Connectivity, Inclusive Growth Directorate, www.birmingham.gov.uk/census, brenda.henry@birmingham.gov.uk, 0121 303 4208</t>
  </si>
  <si>
    <t>2018 Population projection for Birmingham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</si>
</sst>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#,##0.0"/>
    <numFmt numFmtId="166" formatCode="0.0%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rgb="FF7030A0"/>
      <name val="Calibri"/>
      <family val="2"/>
      <scheme val="minor"/>
    </font>
    <font>
      <sz val="14"/>
      <color rgb="FF7030A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10"/>
      <color rgb="FF660033"/>
      <name val="Calibri"/>
      <family val="2"/>
      <scheme val="minor"/>
    </font>
    <font>
      <sz val="10"/>
      <color rgb="FF66003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, Helvetica, sans-serif"/>
    </font>
    <font>
      <sz val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rgb="FF660033"/>
      <name val="Calibri"/>
      <family val="2"/>
      <scheme val="minor"/>
    </font>
    <font>
      <b/>
      <sz val="11"/>
      <color rgb="FF660033"/>
      <name val="Calibri"/>
      <family val="2"/>
      <scheme val="minor"/>
    </font>
    <font>
      <sz val="8"/>
      <color rgb="FF660033"/>
      <name val="Calibri"/>
      <family val="2"/>
      <scheme val="minor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12"/>
      <name val="Arial Narrow"/>
      <family val="2"/>
    </font>
    <font>
      <u/>
      <sz val="8"/>
      <color indexed="12"/>
      <name val="Arial"/>
      <family val="2"/>
    </font>
    <font>
      <sz val="8"/>
      <name val="Futura Bk BT"/>
      <family val="2"/>
    </font>
    <font>
      <sz val="10"/>
      <name val="Futura Bk BT"/>
      <family val="2"/>
    </font>
    <font>
      <sz val="10"/>
      <name val="Futura Hv BT"/>
      <family val="2"/>
    </font>
    <font>
      <i/>
      <sz val="10"/>
      <name val="Futura Bk BT"/>
      <family val="2"/>
    </font>
    <font>
      <sz val="14"/>
      <name val="Futura Hv BT"/>
      <family val="2"/>
    </font>
    <font>
      <i/>
      <sz val="10"/>
      <name val="Futura Hv BT"/>
      <family val="2"/>
    </font>
    <font>
      <u/>
      <sz val="12"/>
      <color indexed="12"/>
      <name val="Arial Narrow"/>
      <family val="2"/>
    </font>
    <font>
      <sz val="11"/>
      <name val="Futura HESA"/>
      <family val="2"/>
    </font>
    <font>
      <sz val="10"/>
      <color indexed="64"/>
      <name val="Arial"/>
      <family val="2"/>
    </font>
    <font>
      <sz val="10"/>
      <name val="Futura Bk BT"/>
    </font>
    <font>
      <sz val="8"/>
      <name val="Futura Bk BT"/>
    </font>
    <font>
      <sz val="10"/>
      <name val="Futura Hv BT"/>
    </font>
    <font>
      <i/>
      <sz val="10"/>
      <name val="Futura Bk BT"/>
    </font>
    <font>
      <sz val="14"/>
      <name val="Futura Hv BT"/>
    </font>
    <font>
      <i/>
      <sz val="10"/>
      <name val="Futura Hv BT"/>
    </font>
    <font>
      <u/>
      <sz val="8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4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2"/>
      <name val="Arial Narrow"/>
    </font>
    <font>
      <u/>
      <sz val="12"/>
      <color indexed="12"/>
      <name val="Arial Narrow"/>
    </font>
    <font>
      <u/>
      <sz val="11"/>
      <color indexed="12"/>
      <name val="Calibri"/>
      <family val="2"/>
    </font>
    <font>
      <sz val="10"/>
      <color rgb="FF002060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indexed="64"/>
      </top>
      <bottom style="dotted">
        <color theme="1" tint="0.499984740745262"/>
      </bottom>
      <diagonal/>
    </border>
    <border>
      <left style="thin">
        <color theme="1" tint="0.499984740745262"/>
      </left>
      <right/>
      <top style="double">
        <color indexed="64"/>
      </top>
      <bottom style="dotted">
        <color theme="1" tint="0.499984740745262"/>
      </bottom>
      <diagonal/>
    </border>
    <border>
      <left/>
      <right/>
      <top style="double">
        <color indexed="64"/>
      </top>
      <bottom style="dotted">
        <color theme="1" tint="0.499984740745262"/>
      </bottom>
      <diagonal/>
    </border>
    <border>
      <left/>
      <right style="thin">
        <color theme="1" tint="0.499984740745262"/>
      </right>
      <top style="double">
        <color indexed="64"/>
      </top>
      <bottom style="dotted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33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/>
    <xf numFmtId="0" fontId="21" fillId="0" borderId="0"/>
    <xf numFmtId="0" fontId="23" fillId="0" borderId="0"/>
    <xf numFmtId="0" fontId="1" fillId="8" borderId="8" applyNumberFormat="0" applyFont="0" applyAlignment="0" applyProtection="0"/>
    <xf numFmtId="0" fontId="23" fillId="0" borderId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1" fillId="0" borderId="0"/>
    <xf numFmtId="0" fontId="19" fillId="0" borderId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7" borderId="0" applyNumberFormat="0" applyBorder="0" applyAlignment="0" applyProtection="0"/>
    <xf numFmtId="0" fontId="67" fillId="56" borderId="0" applyNumberFormat="0" applyBorder="0" applyAlignment="0" applyProtection="0"/>
    <xf numFmtId="0" fontId="21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7" borderId="0" applyNumberFormat="0" applyBorder="0" applyAlignment="0" applyProtection="0"/>
    <xf numFmtId="0" fontId="21" fillId="51" borderId="0" applyNumberFormat="0" applyBorder="0" applyAlignment="0" applyProtection="0"/>
    <xf numFmtId="0" fontId="21" fillId="54" borderId="0" applyNumberFormat="0" applyBorder="0" applyAlignment="0" applyProtection="0"/>
    <xf numFmtId="0" fontId="67" fillId="55" borderId="0" applyNumberFormat="0" applyBorder="0" applyAlignment="0" applyProtection="0"/>
    <xf numFmtId="0" fontId="21" fillId="51" borderId="0" applyNumberFormat="0" applyBorder="0" applyAlignment="0" applyProtection="0"/>
    <xf numFmtId="0" fontId="21" fillId="50" borderId="0" applyNumberFormat="0" applyBorder="0" applyAlignment="0" applyProtection="0"/>
    <xf numFmtId="0" fontId="21" fillId="48" borderId="0" applyNumberFormat="0" applyBorder="0" applyAlignment="0" applyProtection="0"/>
    <xf numFmtId="0" fontId="67" fillId="53" borderId="0" applyNumberFormat="0" applyBorder="0" applyAlignment="0" applyProtection="0"/>
    <xf numFmtId="0" fontId="21" fillId="53" borderId="0" applyNumberFormat="0" applyBorder="0" applyAlignment="0" applyProtection="0"/>
    <xf numFmtId="0" fontId="67" fillId="58" borderId="0" applyNumberFormat="0" applyBorder="0" applyAlignment="0" applyProtection="0"/>
    <xf numFmtId="0" fontId="67" fillId="59" borderId="0" applyNumberFormat="0" applyBorder="0" applyAlignment="0" applyProtection="0"/>
    <xf numFmtId="0" fontId="67" fillId="60" borderId="0" applyNumberFormat="0" applyBorder="0" applyAlignment="0" applyProtection="0"/>
    <xf numFmtId="0" fontId="67" fillId="61" borderId="0" applyNumberFormat="0" applyBorder="0" applyAlignment="0" applyProtection="0"/>
    <xf numFmtId="0" fontId="67" fillId="56" borderId="0" applyNumberFormat="0" applyBorder="0" applyAlignment="0" applyProtection="0"/>
    <xf numFmtId="0" fontId="67" fillId="57" borderId="0" applyNumberFormat="0" applyBorder="0" applyAlignment="0" applyProtection="0"/>
    <xf numFmtId="0" fontId="67" fillId="62" borderId="0" applyNumberFormat="0" applyBorder="0" applyAlignment="0" applyProtection="0"/>
    <xf numFmtId="0" fontId="57" fillId="46" borderId="0" applyNumberFormat="0" applyBorder="0" applyAlignment="0" applyProtection="0"/>
    <xf numFmtId="0" fontId="61" fillId="63" borderId="44" applyNumberFormat="0" applyAlignment="0" applyProtection="0"/>
    <xf numFmtId="0" fontId="63" fillId="64" borderId="45" applyNumberFormat="0" applyAlignment="0" applyProtection="0"/>
    <xf numFmtId="49" fontId="72" fillId="0" borderId="46" applyFill="0" applyBorder="0" applyProtection="0">
      <alignment horizontal="right"/>
    </xf>
    <xf numFmtId="49" fontId="72" fillId="0" borderId="46" applyFill="0" applyBorder="0" applyProtection="0">
      <alignment horizontal="right"/>
    </xf>
    <xf numFmtId="49" fontId="80" fillId="0" borderId="46" applyFill="0" applyBorder="0" applyProtection="0">
      <alignment horizontal="right"/>
    </xf>
    <xf numFmtId="43" fontId="23" fillId="0" borderId="0" applyFont="0" applyFill="0" applyBorder="0" applyAlignment="0" applyProtection="0"/>
    <xf numFmtId="1" fontId="72" fillId="0" borderId="0" applyFill="0" applyBorder="0" applyProtection="0">
      <alignment horizontal="right"/>
    </xf>
    <xf numFmtId="1" fontId="72" fillId="0" borderId="0" applyFill="0" applyBorder="0" applyProtection="0">
      <alignment horizontal="right"/>
    </xf>
    <xf numFmtId="1" fontId="80" fillId="0" borderId="0" applyFill="0" applyBorder="0" applyProtection="0">
      <alignment horizontal="right"/>
    </xf>
    <xf numFmtId="164" fontId="72" fillId="0" borderId="0" applyFill="0" applyBorder="0" applyProtection="0">
      <alignment horizontal="right"/>
    </xf>
    <xf numFmtId="164" fontId="72" fillId="0" borderId="0" applyFill="0" applyBorder="0" applyProtection="0">
      <alignment horizontal="right"/>
    </xf>
    <xf numFmtId="164" fontId="80" fillId="0" borderId="0" applyFill="0" applyBorder="0" applyProtection="0">
      <alignment horizontal="right"/>
    </xf>
    <xf numFmtId="2" fontId="72" fillId="0" borderId="0" applyFill="0" applyBorder="0" applyProtection="0">
      <alignment horizontal="right"/>
    </xf>
    <xf numFmtId="2" fontId="72" fillId="0" borderId="0" applyFill="0" applyBorder="0" applyProtection="0">
      <alignment horizontal="right"/>
    </xf>
    <xf numFmtId="2" fontId="80" fillId="0" borderId="0" applyFill="0" applyBorder="0" applyProtection="0">
      <alignment horizontal="right"/>
    </xf>
    <xf numFmtId="0" fontId="72" fillId="0" borderId="0" applyFill="0" applyBorder="0" applyProtection="0">
      <alignment horizontal="right"/>
    </xf>
    <xf numFmtId="0" fontId="72" fillId="0" borderId="0" applyFill="0" applyBorder="0" applyProtection="0">
      <alignment horizontal="right"/>
    </xf>
    <xf numFmtId="0" fontId="80" fillId="0" borderId="0" applyFill="0" applyBorder="0" applyProtection="0">
      <alignment horizontal="right"/>
    </xf>
    <xf numFmtId="0" fontId="65" fillId="0" borderId="0" applyNumberFormat="0" applyFill="0" applyBorder="0" applyAlignment="0" applyProtection="0"/>
    <xf numFmtId="49" fontId="71" fillId="0" borderId="0" applyFill="0" applyBorder="0" applyProtection="0">
      <alignment horizontal="left"/>
    </xf>
    <xf numFmtId="49" fontId="71" fillId="0" borderId="0" applyFill="0" applyBorder="0" applyProtection="0">
      <alignment horizontal="left"/>
    </xf>
    <xf numFmtId="49" fontId="81" fillId="0" borderId="0" applyFill="0" applyBorder="0" applyProtection="0">
      <alignment horizontal="left"/>
    </xf>
    <xf numFmtId="0" fontId="56" fillId="47" borderId="0" applyNumberFormat="0" applyBorder="0" applyAlignment="0" applyProtection="0"/>
    <xf numFmtId="0" fontId="53" fillId="0" borderId="47" applyNumberFormat="0" applyFill="0" applyAlignment="0" applyProtection="0"/>
    <xf numFmtId="0" fontId="54" fillId="0" borderId="48" applyNumberFormat="0" applyFill="0" applyAlignment="0" applyProtection="0"/>
    <xf numFmtId="0" fontId="55" fillId="0" borderId="49" applyNumberFormat="0" applyFill="0" applyAlignment="0" applyProtection="0"/>
    <xf numFmtId="0" fontId="55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59" fillId="50" borderId="44" applyNumberFormat="0" applyAlignment="0" applyProtection="0"/>
    <xf numFmtId="0" fontId="62" fillId="0" borderId="50" applyNumberFormat="0" applyFill="0" applyAlignment="0" applyProtection="0"/>
    <xf numFmtId="0" fontId="58" fillId="65" borderId="0" applyNumberFormat="0" applyBorder="0" applyAlignment="0" applyProtection="0"/>
    <xf numFmtId="0" fontId="23" fillId="0" borderId="0"/>
    <xf numFmtId="0" fontId="23" fillId="0" borderId="0"/>
    <xf numFmtId="0" fontId="69" fillId="0" borderId="0"/>
    <xf numFmtId="0" fontId="23" fillId="0" borderId="0"/>
    <xf numFmtId="0" fontId="79" fillId="0" borderId="0"/>
    <xf numFmtId="0" fontId="88" fillId="0" borderId="0"/>
    <xf numFmtId="0" fontId="40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40" fillId="0" borderId="0"/>
    <xf numFmtId="0" fontId="23" fillId="0" borderId="0"/>
    <xf numFmtId="0" fontId="88" fillId="0" borderId="0"/>
    <xf numFmtId="0" fontId="69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69" fillId="0" borderId="0"/>
    <xf numFmtId="0" fontId="23" fillId="0" borderId="0"/>
    <xf numFmtId="0" fontId="69" fillId="0" borderId="0"/>
    <xf numFmtId="0" fontId="69" fillId="0" borderId="0"/>
    <xf numFmtId="0" fontId="69" fillId="0" borderId="0"/>
    <xf numFmtId="0" fontId="19" fillId="0" borderId="0"/>
    <xf numFmtId="0" fontId="19" fillId="0" borderId="0"/>
    <xf numFmtId="0" fontId="19" fillId="0" borderId="0"/>
    <xf numFmtId="49" fontId="73" fillId="0" borderId="0" applyFill="0" applyBorder="0" applyProtection="0">
      <alignment horizontal="left"/>
    </xf>
    <xf numFmtId="49" fontId="73" fillId="0" borderId="0" applyFill="0" applyBorder="0" applyProtection="0">
      <alignment horizontal="left"/>
    </xf>
    <xf numFmtId="49" fontId="82" fillId="0" borderId="0" applyFill="0" applyBorder="0" applyProtection="0">
      <alignment horizontal="left"/>
    </xf>
    <xf numFmtId="49" fontId="74" fillId="0" borderId="0" applyFill="0" applyBorder="0" applyProtection="0">
      <alignment horizontal="left"/>
    </xf>
    <xf numFmtId="49" fontId="74" fillId="0" borderId="0" applyFill="0" applyBorder="0" applyProtection="0">
      <alignment horizontal="left"/>
    </xf>
    <xf numFmtId="49" fontId="83" fillId="0" borderId="0" applyFill="0" applyBorder="0" applyProtection="0">
      <alignment horizontal="left"/>
    </xf>
    <xf numFmtId="49" fontId="72" fillId="0" borderId="0" applyFill="0" applyBorder="0" applyProtection="0">
      <alignment horizontal="left"/>
    </xf>
    <xf numFmtId="49" fontId="72" fillId="0" borderId="0" applyFill="0" applyBorder="0" applyProtection="0">
      <alignment horizontal="left"/>
    </xf>
    <xf numFmtId="49" fontId="80" fillId="0" borderId="0" applyFill="0" applyBorder="0" applyProtection="0">
      <alignment horizontal="left"/>
    </xf>
    <xf numFmtId="0" fontId="21" fillId="66" borderId="51" applyNumberFormat="0" applyFont="0" applyAlignment="0" applyProtection="0"/>
    <xf numFmtId="0" fontId="21" fillId="8" borderId="8" applyNumberFormat="0" applyFont="0" applyAlignment="0" applyProtection="0"/>
    <xf numFmtId="0" fontId="60" fillId="63" borderId="52" applyNumberFormat="0" applyAlignment="0" applyProtection="0"/>
    <xf numFmtId="9" fontId="74" fillId="0" borderId="0" applyFill="0" applyBorder="0" applyProtection="0">
      <alignment horizontal="right"/>
    </xf>
    <xf numFmtId="9" fontId="74" fillId="0" borderId="0" applyFill="0" applyBorder="0" applyProtection="0">
      <alignment horizontal="right"/>
    </xf>
    <xf numFmtId="9" fontId="83" fillId="0" borderId="0" applyFill="0" applyBorder="0" applyProtection="0">
      <alignment horizontal="right"/>
    </xf>
    <xf numFmtId="166" fontId="74" fillId="0" borderId="0" applyFill="0" applyBorder="0" applyProtection="0">
      <alignment horizontal="right"/>
    </xf>
    <xf numFmtId="166" fontId="74" fillId="0" borderId="0" applyFill="0" applyBorder="0" applyProtection="0">
      <alignment horizontal="right"/>
    </xf>
    <xf numFmtId="166" fontId="83" fillId="0" borderId="0" applyFill="0" applyBorder="0" applyProtection="0">
      <alignment horizontal="right"/>
    </xf>
    <xf numFmtId="10" fontId="74" fillId="0" borderId="0" applyFill="0" applyBorder="0" applyProtection="0">
      <alignment horizontal="right"/>
    </xf>
    <xf numFmtId="10" fontId="74" fillId="0" borderId="0" applyFill="0" applyBorder="0" applyProtection="0">
      <alignment horizontal="right"/>
    </xf>
    <xf numFmtId="10" fontId="83" fillId="0" borderId="0" applyFill="0" applyBorder="0" applyProtection="0">
      <alignment horizontal="right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3" fillId="0" borderId="0" applyFont="0" applyFill="0" applyBorder="0" applyAlignment="0" applyProtection="0"/>
    <xf numFmtId="49" fontId="72" fillId="0" borderId="0" applyFill="0" applyBorder="0" applyProtection="0">
      <alignment horizontal="left"/>
    </xf>
    <xf numFmtId="49" fontId="72" fillId="0" borderId="0" applyFill="0" applyBorder="0" applyProtection="0">
      <alignment horizontal="left"/>
    </xf>
    <xf numFmtId="49" fontId="80" fillId="0" borderId="0" applyFill="0" applyBorder="0" applyProtection="0">
      <alignment horizontal="left"/>
    </xf>
    <xf numFmtId="49" fontId="72" fillId="0" borderId="46" applyFill="0" applyBorder="0" applyProtection="0">
      <alignment horizontal="right" textRotation="90"/>
    </xf>
    <xf numFmtId="49" fontId="72" fillId="0" borderId="46" applyFill="0" applyBorder="0" applyProtection="0">
      <alignment horizontal="right" textRotation="90"/>
    </xf>
    <xf numFmtId="49" fontId="80" fillId="0" borderId="46" applyFill="0" applyBorder="0" applyProtection="0">
      <alignment horizontal="right" textRotation="90"/>
    </xf>
    <xf numFmtId="49" fontId="71" fillId="0" borderId="0" applyFill="0" applyBorder="0" applyProtection="0">
      <alignment horizontal="right"/>
    </xf>
    <xf numFmtId="49" fontId="71" fillId="0" borderId="0" applyFill="0" applyBorder="0" applyProtection="0">
      <alignment horizontal="right"/>
    </xf>
    <xf numFmtId="49" fontId="81" fillId="0" borderId="0" applyFill="0" applyBorder="0" applyProtection="0">
      <alignment horizontal="right"/>
    </xf>
    <xf numFmtId="49" fontId="75" fillId="0" borderId="0" applyFill="0" applyBorder="0" applyProtection="0">
      <alignment horizontal="left"/>
    </xf>
    <xf numFmtId="49" fontId="75" fillId="0" borderId="0" applyFill="0" applyBorder="0" applyProtection="0">
      <alignment horizontal="left"/>
    </xf>
    <xf numFmtId="49" fontId="84" fillId="0" borderId="0" applyFill="0" applyBorder="0" applyProtection="0">
      <alignment horizontal="left"/>
    </xf>
    <xf numFmtId="0" fontId="52" fillId="0" borderId="0" applyNumberFormat="0" applyFill="0" applyBorder="0" applyAlignment="0" applyProtection="0"/>
    <xf numFmtId="49" fontId="73" fillId="0" borderId="0" applyFill="0" applyBorder="0" applyProtection="0">
      <alignment horizontal="centerContinuous"/>
    </xf>
    <xf numFmtId="49" fontId="73" fillId="0" borderId="0" applyFill="0" applyBorder="0" applyProtection="0">
      <alignment horizontal="centerContinuous"/>
    </xf>
    <xf numFmtId="49" fontId="82" fillId="0" borderId="0" applyFill="0" applyBorder="0" applyProtection="0">
      <alignment horizontal="centerContinuous"/>
    </xf>
    <xf numFmtId="49" fontId="73" fillId="0" borderId="0" applyFill="0" applyBorder="0" applyProtection="0">
      <alignment horizontal="left"/>
    </xf>
    <xf numFmtId="49" fontId="73" fillId="0" borderId="0" applyFill="0" applyBorder="0" applyProtection="0">
      <alignment horizontal="left"/>
    </xf>
    <xf numFmtId="49" fontId="82" fillId="0" borderId="0" applyFill="0" applyBorder="0" applyProtection="0">
      <alignment horizontal="left"/>
    </xf>
    <xf numFmtId="0" fontId="66" fillId="0" borderId="53" applyNumberFormat="0" applyFill="0" applyAlignment="0" applyProtection="0"/>
    <xf numFmtId="49" fontId="73" fillId="0" borderId="54" applyFill="0" applyBorder="0" applyProtection="0">
      <alignment horizontal="right"/>
    </xf>
    <xf numFmtId="49" fontId="73" fillId="0" borderId="54" applyFill="0" applyBorder="0" applyProtection="0">
      <alignment horizontal="right"/>
    </xf>
    <xf numFmtId="49" fontId="82" fillId="0" borderId="54" applyFill="0" applyBorder="0" applyProtection="0">
      <alignment horizontal="right"/>
    </xf>
    <xf numFmtId="1" fontId="73" fillId="0" borderId="0" applyFill="0" applyBorder="0" applyProtection="0">
      <alignment horizontal="right"/>
    </xf>
    <xf numFmtId="1" fontId="73" fillId="0" borderId="0" applyFill="0" applyBorder="0" applyProtection="0">
      <alignment horizontal="right"/>
    </xf>
    <xf numFmtId="1" fontId="82" fillId="0" borderId="0" applyFill="0" applyBorder="0" applyProtection="0">
      <alignment horizontal="right"/>
    </xf>
    <xf numFmtId="164" fontId="73" fillId="0" borderId="0" applyFill="0" applyBorder="0" applyProtection="0">
      <alignment horizontal="right"/>
    </xf>
    <xf numFmtId="164" fontId="73" fillId="0" borderId="0" applyFill="0" applyBorder="0" applyProtection="0">
      <alignment horizontal="right"/>
    </xf>
    <xf numFmtId="164" fontId="82" fillId="0" borderId="0" applyFill="0" applyBorder="0" applyProtection="0">
      <alignment horizontal="right"/>
    </xf>
    <xf numFmtId="2" fontId="73" fillId="0" borderId="0" applyFill="0" applyBorder="0" applyProtection="0">
      <alignment horizontal="right"/>
    </xf>
    <xf numFmtId="2" fontId="73" fillId="0" borderId="0" applyFill="0" applyBorder="0" applyProtection="0">
      <alignment horizontal="right"/>
    </xf>
    <xf numFmtId="2" fontId="82" fillId="0" borderId="0" applyFill="0" applyBorder="0" applyProtection="0">
      <alignment horizontal="right"/>
    </xf>
    <xf numFmtId="0" fontId="73" fillId="0" borderId="55" applyFill="0" applyBorder="0" applyProtection="0">
      <alignment horizontal="right"/>
    </xf>
    <xf numFmtId="0" fontId="73" fillId="0" borderId="55" applyFill="0" applyBorder="0" applyProtection="0">
      <alignment horizontal="right"/>
    </xf>
    <xf numFmtId="0" fontId="82" fillId="0" borderId="55" applyFill="0" applyBorder="0" applyProtection="0">
      <alignment horizontal="right"/>
    </xf>
    <xf numFmtId="9" fontId="76" fillId="0" borderId="0" applyFill="0" applyBorder="0" applyProtection="0">
      <alignment horizontal="right"/>
    </xf>
    <xf numFmtId="9" fontId="76" fillId="0" borderId="0" applyFill="0" applyBorder="0" applyProtection="0">
      <alignment horizontal="right"/>
    </xf>
    <xf numFmtId="9" fontId="85" fillId="0" borderId="0" applyFill="0" applyBorder="0" applyProtection="0">
      <alignment horizontal="right"/>
    </xf>
    <xf numFmtId="166" fontId="76" fillId="0" borderId="0" applyFill="0" applyBorder="0" applyProtection="0">
      <alignment horizontal="right"/>
    </xf>
    <xf numFmtId="166" fontId="76" fillId="0" borderId="0" applyFill="0" applyBorder="0" applyProtection="0">
      <alignment horizontal="right"/>
    </xf>
    <xf numFmtId="166" fontId="85" fillId="0" borderId="0" applyFill="0" applyBorder="0" applyProtection="0">
      <alignment horizontal="right"/>
    </xf>
    <xf numFmtId="10" fontId="76" fillId="0" borderId="0" applyFill="0" applyBorder="0" applyProtection="0">
      <alignment horizontal="right"/>
    </xf>
    <xf numFmtId="10" fontId="76" fillId="0" borderId="0" applyFill="0" applyBorder="0" applyProtection="0">
      <alignment horizontal="right"/>
    </xf>
    <xf numFmtId="10" fontId="85" fillId="0" borderId="0" applyFill="0" applyBorder="0" applyProtection="0">
      <alignment horizontal="right"/>
    </xf>
    <xf numFmtId="49" fontId="73" fillId="0" borderId="0" applyFill="0" applyBorder="0" applyProtection="0">
      <alignment horizontal="left"/>
    </xf>
    <xf numFmtId="49" fontId="73" fillId="0" borderId="0" applyFill="0" applyBorder="0" applyProtection="0">
      <alignment horizontal="left"/>
    </xf>
    <xf numFmtId="49" fontId="82" fillId="0" borderId="0" applyFill="0" applyBorder="0" applyProtection="0">
      <alignment horizontal="left"/>
    </xf>
    <xf numFmtId="49" fontId="73" fillId="0" borderId="0" applyFill="0" applyBorder="0" applyProtection="0">
      <alignment horizontal="right" textRotation="90"/>
    </xf>
    <xf numFmtId="49" fontId="73" fillId="0" borderId="0" applyFill="0" applyBorder="0" applyProtection="0">
      <alignment horizontal="right" textRotation="90"/>
    </xf>
    <xf numFmtId="49" fontId="82" fillId="0" borderId="0" applyFill="0" applyBorder="0" applyProtection="0">
      <alignment horizontal="right" textRotation="90"/>
    </xf>
    <xf numFmtId="0" fontId="64" fillId="0" borderId="0" applyNumberFormat="0" applyFill="0" applyBorder="0" applyAlignment="0" applyProtection="0"/>
    <xf numFmtId="49" fontId="72" fillId="0" borderId="0" applyFill="0" applyBorder="0" applyProtection="0">
      <alignment horizontal="right" wrapText="1"/>
    </xf>
    <xf numFmtId="49" fontId="72" fillId="0" borderId="0" applyFill="0" applyBorder="0" applyProtection="0">
      <alignment horizontal="right" wrapText="1"/>
    </xf>
    <xf numFmtId="49" fontId="80" fillId="0" borderId="0" applyFill="0" applyBorder="0" applyProtection="0">
      <alignment horizontal="right" wrapText="1"/>
    </xf>
    <xf numFmtId="49" fontId="73" fillId="0" borderId="0" applyFill="0" applyBorder="0" applyProtection="0">
      <alignment horizontal="left" wrapText="1"/>
    </xf>
    <xf numFmtId="49" fontId="73" fillId="0" borderId="0" applyFill="0" applyBorder="0" applyProtection="0">
      <alignment horizontal="left" wrapText="1"/>
    </xf>
    <xf numFmtId="49" fontId="82" fillId="0" borderId="0" applyFill="0" applyBorder="0" applyProtection="0">
      <alignment horizontal="left" wrapText="1"/>
    </xf>
    <xf numFmtId="49" fontId="74" fillId="0" borderId="0" applyFill="0" applyBorder="0" applyProtection="0">
      <alignment horizontal="left" wrapText="1"/>
    </xf>
    <xf numFmtId="49" fontId="74" fillId="0" borderId="0" applyFill="0" applyBorder="0" applyProtection="0">
      <alignment horizontal="left" wrapText="1"/>
    </xf>
    <xf numFmtId="49" fontId="83" fillId="0" borderId="0" applyFill="0" applyBorder="0" applyProtection="0">
      <alignment horizontal="left" wrapText="1"/>
    </xf>
    <xf numFmtId="49" fontId="72" fillId="0" borderId="0" applyFill="0" applyBorder="0" applyProtection="0">
      <alignment horizontal="left" wrapText="1"/>
    </xf>
    <xf numFmtId="49" fontId="72" fillId="0" borderId="0" applyFill="0" applyBorder="0" applyProtection="0">
      <alignment horizontal="left" wrapText="1"/>
    </xf>
    <xf numFmtId="49" fontId="80" fillId="0" borderId="0" applyFill="0" applyBorder="0" applyProtection="0">
      <alignment horizontal="left" wrapText="1"/>
    </xf>
    <xf numFmtId="49" fontId="72" fillId="0" borderId="0" applyFill="0" applyBorder="0" applyProtection="0">
      <alignment horizontal="left" wrapText="1"/>
    </xf>
    <xf numFmtId="49" fontId="72" fillId="0" borderId="0" applyFill="0" applyBorder="0" applyProtection="0">
      <alignment horizontal="left" wrapText="1"/>
    </xf>
    <xf numFmtId="49" fontId="80" fillId="0" borderId="0" applyFill="0" applyBorder="0" applyProtection="0">
      <alignment horizontal="left" wrapText="1"/>
    </xf>
    <xf numFmtId="49" fontId="72" fillId="0" borderId="0" applyFill="0" applyBorder="0" applyProtection="0">
      <alignment horizontal="right" textRotation="90"/>
    </xf>
    <xf numFmtId="49" fontId="72" fillId="0" borderId="0" applyFill="0" applyBorder="0" applyProtection="0">
      <alignment horizontal="right" textRotation="90"/>
    </xf>
    <xf numFmtId="49" fontId="80" fillId="0" borderId="0" applyFill="0" applyBorder="0" applyProtection="0">
      <alignment horizontal="right" textRotation="90"/>
    </xf>
    <xf numFmtId="49" fontId="75" fillId="0" borderId="0" applyFill="0" applyBorder="0" applyProtection="0">
      <alignment horizontal="left" wrapText="1"/>
    </xf>
    <xf numFmtId="49" fontId="75" fillId="0" borderId="0" applyFill="0" applyBorder="0" applyProtection="0">
      <alignment horizontal="left" wrapText="1"/>
    </xf>
    <xf numFmtId="49" fontId="84" fillId="0" borderId="0" applyFill="0" applyBorder="0" applyProtection="0">
      <alignment horizontal="left" wrapText="1"/>
    </xf>
    <xf numFmtId="49" fontId="73" fillId="0" borderId="0" applyFill="0" applyBorder="0" applyProtection="0">
      <alignment horizontal="centerContinuous" wrapText="1"/>
    </xf>
    <xf numFmtId="49" fontId="73" fillId="0" borderId="0" applyFill="0" applyBorder="0" applyProtection="0">
      <alignment horizontal="centerContinuous" wrapText="1"/>
    </xf>
    <xf numFmtId="49" fontId="82" fillId="0" borderId="0" applyFill="0" applyBorder="0" applyProtection="0">
      <alignment horizontal="centerContinuous" wrapText="1"/>
    </xf>
    <xf numFmtId="49" fontId="73" fillId="0" borderId="0" applyFill="0" applyBorder="0" applyProtection="0">
      <alignment horizontal="left" wrapText="1"/>
    </xf>
    <xf numFmtId="49" fontId="73" fillId="0" borderId="0" applyFill="0" applyBorder="0" applyProtection="0">
      <alignment horizontal="left" wrapText="1"/>
    </xf>
    <xf numFmtId="49" fontId="82" fillId="0" borderId="0" applyFill="0" applyBorder="0" applyProtection="0">
      <alignment horizontal="left" wrapText="1"/>
    </xf>
    <xf numFmtId="49" fontId="73" fillId="0" borderId="0" applyFill="0" applyBorder="0" applyProtection="0">
      <alignment horizontal="right" wrapText="1"/>
    </xf>
    <xf numFmtId="49" fontId="73" fillId="0" borderId="0" applyFill="0" applyBorder="0" applyProtection="0">
      <alignment horizontal="right" wrapText="1"/>
    </xf>
    <xf numFmtId="49" fontId="82" fillId="0" borderId="0" applyFill="0" applyBorder="0" applyProtection="0">
      <alignment horizontal="right" wrapText="1"/>
    </xf>
    <xf numFmtId="49" fontId="73" fillId="0" borderId="0" applyFill="0" applyBorder="0" applyProtection="0">
      <alignment horizontal="left" wrapText="1"/>
    </xf>
    <xf numFmtId="49" fontId="73" fillId="0" borderId="0" applyFill="0" applyBorder="0" applyProtection="0">
      <alignment horizontal="left" wrapText="1"/>
    </xf>
    <xf numFmtId="49" fontId="82" fillId="0" borderId="0" applyFill="0" applyBorder="0" applyProtection="0">
      <alignment horizontal="left" wrapText="1"/>
    </xf>
    <xf numFmtId="49" fontId="73" fillId="0" borderId="0" applyFill="0" applyBorder="0" applyProtection="0">
      <alignment horizontal="right" textRotation="90"/>
    </xf>
    <xf numFmtId="49" fontId="73" fillId="0" borderId="0" applyFill="0" applyBorder="0" applyProtection="0">
      <alignment horizontal="right" textRotation="90"/>
    </xf>
    <xf numFmtId="49" fontId="82" fillId="0" borderId="0" applyFill="0" applyBorder="0" applyProtection="0">
      <alignment horizontal="right" textRotation="90"/>
    </xf>
    <xf numFmtId="0" fontId="90" fillId="0" borderId="0"/>
    <xf numFmtId="43" fontId="23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23" fillId="0" borderId="0"/>
    <xf numFmtId="0" fontId="19" fillId="0" borderId="0"/>
    <xf numFmtId="43" fontId="23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0" fontId="93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87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69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95" fillId="0" borderId="0" applyNumberFormat="0" applyFill="0" applyBorder="0" applyAlignment="0" applyProtection="0"/>
  </cellStyleXfs>
  <cellXfs count="176">
    <xf numFmtId="0" fontId="0" fillId="0" borderId="0" xfId="0"/>
    <xf numFmtId="0" fontId="0" fillId="33" borderId="0" xfId="0" applyFill="1"/>
    <xf numFmtId="0" fontId="0" fillId="33" borderId="0" xfId="0" applyFill="1" applyBorder="1"/>
    <xf numFmtId="0" fontId="16" fillId="33" borderId="0" xfId="0" applyFont="1" applyFill="1" applyBorder="1"/>
    <xf numFmtId="3" fontId="0" fillId="0" borderId="0" xfId="0" applyNumberFormat="1"/>
    <xf numFmtId="3" fontId="0" fillId="33" borderId="0" xfId="0" applyNumberFormat="1" applyFill="1" applyBorder="1" applyAlignment="1">
      <alignment horizontal="left"/>
    </xf>
    <xf numFmtId="0" fontId="0" fillId="33" borderId="0" xfId="0" applyFill="1" applyAlignment="1">
      <alignment wrapText="1"/>
    </xf>
    <xf numFmtId="3" fontId="0" fillId="33" borderId="0" xfId="0" applyNumberFormat="1" applyFill="1" applyBorder="1" applyAlignment="1">
      <alignment horizontal="right"/>
    </xf>
    <xf numFmtId="0" fontId="0" fillId="33" borderId="0" xfId="0" applyFill="1" applyBorder="1" applyAlignment="1">
      <alignment horizontal="right"/>
    </xf>
    <xf numFmtId="9" fontId="0" fillId="33" borderId="0" xfId="1" applyFont="1" applyFill="1" applyBorder="1" applyAlignment="1">
      <alignment horizontal="left"/>
    </xf>
    <xf numFmtId="9" fontId="0" fillId="33" borderId="0" xfId="1" applyFont="1" applyFill="1" applyBorder="1" applyAlignment="1">
      <alignment horizontal="right"/>
    </xf>
    <xf numFmtId="0" fontId="14" fillId="33" borderId="0" xfId="0" applyFont="1" applyFill="1"/>
    <xf numFmtId="3" fontId="0" fillId="33" borderId="0" xfId="0" applyNumberFormat="1" applyFill="1"/>
    <xf numFmtId="0" fontId="0" fillId="33" borderId="0" xfId="0" applyFill="1" applyProtection="1"/>
    <xf numFmtId="0" fontId="18" fillId="33" borderId="0" xfId="0" applyFont="1" applyFill="1" applyAlignment="1" applyProtection="1">
      <alignment wrapText="1"/>
      <protection locked="0"/>
    </xf>
    <xf numFmtId="0" fontId="0" fillId="33" borderId="0" xfId="0" applyFill="1" applyProtection="1">
      <protection locked="0"/>
    </xf>
    <xf numFmtId="3" fontId="0" fillId="33" borderId="0" xfId="0" applyNumberFormat="1" applyFill="1" applyProtection="1">
      <protection locked="0"/>
    </xf>
    <xf numFmtId="0" fontId="0" fillId="36" borderId="0" xfId="0" applyFill="1"/>
    <xf numFmtId="0" fontId="0" fillId="37" borderId="0" xfId="0" applyFill="1"/>
    <xf numFmtId="3" fontId="0" fillId="37" borderId="0" xfId="0" applyNumberFormat="1" applyFill="1"/>
    <xf numFmtId="0" fontId="0" fillId="38" borderId="0" xfId="0" applyFill="1"/>
    <xf numFmtId="20" fontId="0" fillId="33" borderId="0" xfId="0" applyNumberFormat="1" applyFill="1"/>
    <xf numFmtId="0" fontId="0" fillId="0" borderId="0" xfId="0" applyAlignment="1"/>
    <xf numFmtId="0" fontId="25" fillId="33" borderId="0" xfId="0" applyFont="1" applyFill="1"/>
    <xf numFmtId="0" fontId="26" fillId="0" borderId="0" xfId="0" applyFont="1" applyBorder="1" applyAlignment="1"/>
    <xf numFmtId="3" fontId="27" fillId="33" borderId="0" xfId="0" applyNumberFormat="1" applyFont="1" applyFill="1"/>
    <xf numFmtId="3" fontId="0" fillId="38" borderId="0" xfId="0" applyNumberFormat="1" applyFont="1" applyFill="1" applyProtection="1">
      <protection locked="0"/>
    </xf>
    <xf numFmtId="3" fontId="14" fillId="37" borderId="0" xfId="0" applyNumberFormat="1" applyFont="1" applyFill="1" applyProtection="1">
      <protection locked="0"/>
    </xf>
    <xf numFmtId="3" fontId="0" fillId="33" borderId="10" xfId="0" applyNumberFormat="1" applyFont="1" applyFill="1" applyBorder="1"/>
    <xf numFmtId="3" fontId="0" fillId="0" borderId="0" xfId="0" applyNumberFormat="1" applyFill="1"/>
    <xf numFmtId="0" fontId="14" fillId="0" borderId="0" xfId="0" applyFont="1" applyFill="1"/>
    <xf numFmtId="0" fontId="0" fillId="0" borderId="0" xfId="0" applyFill="1"/>
    <xf numFmtId="0" fontId="0" fillId="33" borderId="0" xfId="0" applyFill="1" applyAlignment="1" applyProtection="1">
      <alignment horizontal="right" wrapText="1"/>
    </xf>
    <xf numFmtId="0" fontId="0" fillId="33" borderId="0" xfId="0" applyFill="1" applyAlignment="1">
      <alignment horizontal="right"/>
    </xf>
    <xf numFmtId="0" fontId="14" fillId="33" borderId="0" xfId="0" applyFont="1" applyFill="1" applyAlignment="1">
      <alignment horizontal="right"/>
    </xf>
    <xf numFmtId="3" fontId="30" fillId="33" borderId="0" xfId="0" applyNumberFormat="1" applyFont="1" applyFill="1" applyBorder="1"/>
    <xf numFmtId="3" fontId="27" fillId="33" borderId="0" xfId="0" applyNumberFormat="1" applyFont="1" applyFill="1" applyBorder="1"/>
    <xf numFmtId="0" fontId="27" fillId="33" borderId="0" xfId="0" applyFont="1" applyFill="1" applyAlignment="1">
      <alignment horizontal="right"/>
    </xf>
    <xf numFmtId="0" fontId="27" fillId="33" borderId="0" xfId="0" applyFont="1" applyFill="1"/>
    <xf numFmtId="3" fontId="27" fillId="33" borderId="0" xfId="0" applyNumberFormat="1" applyFont="1" applyFill="1" applyBorder="1" applyAlignment="1">
      <alignment horizontal="right"/>
    </xf>
    <xf numFmtId="3" fontId="27" fillId="33" borderId="0" xfId="0" applyNumberFormat="1" applyFont="1" applyFill="1" applyBorder="1" applyAlignment="1">
      <alignment horizontal="left"/>
    </xf>
    <xf numFmtId="0" fontId="29" fillId="33" borderId="0" xfId="0" applyFont="1" applyFill="1"/>
    <xf numFmtId="0" fontId="27" fillId="33" borderId="0" xfId="0" applyFont="1" applyFill="1" applyBorder="1" applyAlignment="1">
      <alignment horizontal="right"/>
    </xf>
    <xf numFmtId="165" fontId="28" fillId="0" borderId="0" xfId="54" applyNumberFormat="1" applyFont="1" applyFill="1" applyBorder="1" applyAlignment="1" applyProtection="1">
      <alignment horizontal="right" wrapText="1"/>
    </xf>
    <xf numFmtId="0" fontId="18" fillId="39" borderId="0" xfId="0" applyFont="1" applyFill="1" applyAlignment="1">
      <alignment wrapText="1"/>
    </xf>
    <xf numFmtId="0" fontId="17" fillId="41" borderId="0" xfId="0" applyFont="1" applyFill="1" applyAlignment="1" applyProtection="1">
      <alignment wrapText="1"/>
      <protection locked="0"/>
    </xf>
    <xf numFmtId="0" fontId="17" fillId="41" borderId="0" xfId="0" applyFont="1" applyFill="1"/>
    <xf numFmtId="0" fontId="17" fillId="40" borderId="0" xfId="0" applyFont="1" applyFill="1" applyAlignment="1" applyProtection="1">
      <alignment wrapText="1"/>
    </xf>
    <xf numFmtId="0" fontId="17" fillId="40" borderId="0" xfId="0" applyFont="1" applyFill="1"/>
    <xf numFmtId="3" fontId="27" fillId="33" borderId="0" xfId="0" applyNumberFormat="1" applyFont="1" applyFill="1" applyAlignment="1">
      <alignment horizontal="right"/>
    </xf>
    <xf numFmtId="3" fontId="28" fillId="0" borderId="0" xfId="54" applyNumberFormat="1" applyFont="1" applyFill="1" applyBorder="1" applyAlignment="1" applyProtection="1">
      <alignment horizontal="right" wrapText="1"/>
    </xf>
    <xf numFmtId="0" fontId="27" fillId="33" borderId="10" xfId="0" applyFont="1" applyFill="1" applyBorder="1" applyAlignment="1">
      <alignment horizontal="right"/>
    </xf>
    <xf numFmtId="3" fontId="27" fillId="33" borderId="10" xfId="0" applyNumberFormat="1" applyFont="1" applyFill="1" applyBorder="1"/>
    <xf numFmtId="3" fontId="27" fillId="33" borderId="10" xfId="0" applyNumberFormat="1" applyFont="1" applyFill="1" applyBorder="1" applyAlignment="1">
      <alignment horizontal="right"/>
    </xf>
    <xf numFmtId="164" fontId="27" fillId="33" borderId="10" xfId="0" applyNumberFormat="1" applyFont="1" applyFill="1" applyBorder="1"/>
    <xf numFmtId="0" fontId="0" fillId="0" borderId="0" xfId="0"/>
    <xf numFmtId="3" fontId="28" fillId="0" borderId="10" xfId="54" applyNumberFormat="1" applyFont="1" applyFill="1" applyBorder="1" applyAlignment="1" applyProtection="1">
      <alignment horizontal="right" wrapText="1"/>
    </xf>
    <xf numFmtId="0" fontId="27" fillId="33" borderId="10" xfId="0" applyFont="1" applyFill="1" applyBorder="1"/>
    <xf numFmtId="0" fontId="0" fillId="33" borderId="0" xfId="0" applyFill="1" applyAlignment="1"/>
    <xf numFmtId="3" fontId="27" fillId="33" borderId="0" xfId="0" applyNumberFormat="1" applyFont="1" applyFill="1" applyProtection="1">
      <protection locked="0"/>
    </xf>
    <xf numFmtId="164" fontId="27" fillId="33" borderId="0" xfId="0" applyNumberFormat="1" applyFont="1" applyFill="1" applyProtection="1">
      <protection locked="0"/>
    </xf>
    <xf numFmtId="164" fontId="27" fillId="33" borderId="10" xfId="0" applyNumberFormat="1" applyFont="1" applyFill="1" applyBorder="1" applyProtection="1">
      <protection locked="0"/>
    </xf>
    <xf numFmtId="3" fontId="27" fillId="33" borderId="10" xfId="0" applyNumberFormat="1" applyFont="1" applyFill="1" applyBorder="1" applyProtection="1">
      <protection locked="0"/>
    </xf>
    <xf numFmtId="3" fontId="0" fillId="33" borderId="10" xfId="0" applyNumberFormat="1" applyFont="1" applyFill="1" applyBorder="1" applyProtection="1">
      <protection locked="0"/>
    </xf>
    <xf numFmtId="0" fontId="14" fillId="36" borderId="0" xfId="0" applyFont="1" applyFill="1" applyProtection="1">
      <protection locked="0"/>
    </xf>
    <xf numFmtId="0" fontId="33" fillId="33" borderId="0" xfId="0" applyFont="1" applyFill="1"/>
    <xf numFmtId="0" fontId="35" fillId="33" borderId="27" xfId="0" applyFont="1" applyFill="1" applyBorder="1" applyAlignment="1"/>
    <xf numFmtId="0" fontId="35" fillId="33" borderId="28" xfId="0" applyFont="1" applyFill="1" applyBorder="1" applyAlignment="1">
      <alignment horizontal="right"/>
    </xf>
    <xf numFmtId="0" fontId="35" fillId="33" borderId="31" xfId="0" applyFont="1" applyFill="1" applyBorder="1" applyAlignment="1">
      <alignment horizontal="right"/>
    </xf>
    <xf numFmtId="0" fontId="35" fillId="33" borderId="33" xfId="0" applyFont="1" applyFill="1" applyBorder="1" applyAlignment="1">
      <alignment horizontal="right"/>
    </xf>
    <xf numFmtId="0" fontId="35" fillId="33" borderId="30" xfId="0" applyFont="1" applyFill="1" applyBorder="1" applyAlignment="1"/>
    <xf numFmtId="0" fontId="35" fillId="33" borderId="29" xfId="0" applyFont="1" applyFill="1" applyBorder="1" applyAlignment="1">
      <alignment horizontal="right"/>
    </xf>
    <xf numFmtId="165" fontId="35" fillId="33" borderId="15" xfId="0" applyNumberFormat="1" applyFont="1" applyFill="1" applyBorder="1" applyAlignment="1"/>
    <xf numFmtId="3" fontId="36" fillId="33" borderId="16" xfId="0" applyNumberFormat="1" applyFont="1" applyFill="1" applyBorder="1" applyAlignment="1"/>
    <xf numFmtId="3" fontId="36" fillId="33" borderId="32" xfId="0" applyNumberFormat="1" applyFont="1" applyFill="1" applyBorder="1" applyAlignment="1"/>
    <xf numFmtId="3" fontId="35" fillId="33" borderId="16" xfId="0" applyNumberFormat="1" applyFont="1" applyFill="1" applyBorder="1" applyAlignment="1"/>
    <xf numFmtId="164" fontId="36" fillId="33" borderId="16" xfId="0" applyNumberFormat="1" applyFont="1" applyFill="1" applyBorder="1" applyAlignment="1"/>
    <xf numFmtId="164" fontId="36" fillId="33" borderId="17" xfId="0" applyNumberFormat="1" applyFont="1" applyFill="1" applyBorder="1" applyAlignment="1"/>
    <xf numFmtId="165" fontId="35" fillId="33" borderId="18" xfId="0" applyNumberFormat="1" applyFont="1" applyFill="1" applyBorder="1" applyAlignment="1"/>
    <xf numFmtId="3" fontId="36" fillId="33" borderId="19" xfId="0" applyNumberFormat="1" applyFont="1" applyFill="1" applyBorder="1" applyAlignment="1"/>
    <xf numFmtId="3" fontId="35" fillId="33" borderId="19" xfId="0" applyNumberFormat="1" applyFont="1" applyFill="1" applyBorder="1" applyAlignment="1"/>
    <xf numFmtId="164" fontId="36" fillId="33" borderId="19" xfId="0" applyNumberFormat="1" applyFont="1" applyFill="1" applyBorder="1" applyAlignment="1"/>
    <xf numFmtId="164" fontId="36" fillId="33" borderId="20" xfId="0" applyNumberFormat="1" applyFont="1" applyFill="1" applyBorder="1" applyAlignment="1"/>
    <xf numFmtId="165" fontId="35" fillId="33" borderId="21" xfId="0" applyNumberFormat="1" applyFont="1" applyFill="1" applyBorder="1" applyAlignment="1"/>
    <xf numFmtId="3" fontId="36" fillId="33" borderId="22" xfId="0" applyNumberFormat="1" applyFont="1" applyFill="1" applyBorder="1" applyAlignment="1"/>
    <xf numFmtId="3" fontId="35" fillId="33" borderId="22" xfId="0" applyNumberFormat="1" applyFont="1" applyFill="1" applyBorder="1" applyAlignment="1"/>
    <xf numFmtId="164" fontId="36" fillId="33" borderId="22" xfId="0" applyNumberFormat="1" applyFont="1" applyFill="1" applyBorder="1" applyAlignment="1"/>
    <xf numFmtId="164" fontId="36" fillId="33" borderId="23" xfId="0" applyNumberFormat="1" applyFont="1" applyFill="1" applyBorder="1" applyAlignment="1"/>
    <xf numFmtId="0" fontId="35" fillId="33" borderId="24" xfId="0" applyFont="1" applyFill="1" applyBorder="1" applyAlignment="1"/>
    <xf numFmtId="3" fontId="35" fillId="33" borderId="25" xfId="0" applyNumberFormat="1" applyFont="1" applyFill="1" applyBorder="1" applyAlignment="1"/>
    <xf numFmtId="164" fontId="35" fillId="33" borderId="25" xfId="0" applyNumberFormat="1" applyFont="1" applyFill="1" applyBorder="1" applyAlignment="1"/>
    <xf numFmtId="164" fontId="35" fillId="33" borderId="26" xfId="0" applyNumberFormat="1" applyFont="1" applyFill="1" applyBorder="1" applyAlignment="1"/>
    <xf numFmtId="0" fontId="35" fillId="33" borderId="34" xfId="0" applyFont="1" applyFill="1" applyBorder="1" applyAlignment="1"/>
    <xf numFmtId="3" fontId="35" fillId="33" borderId="32" xfId="0" applyNumberFormat="1" applyFont="1" applyFill="1" applyBorder="1" applyAlignment="1"/>
    <xf numFmtId="164" fontId="36" fillId="33" borderId="32" xfId="0" applyNumberFormat="1" applyFont="1" applyFill="1" applyBorder="1" applyAlignment="1"/>
    <xf numFmtId="164" fontId="36" fillId="33" borderId="35" xfId="0" applyNumberFormat="1" applyFont="1" applyFill="1" applyBorder="1" applyAlignment="1"/>
    <xf numFmtId="0" fontId="35" fillId="33" borderId="18" xfId="0" applyFont="1" applyFill="1" applyBorder="1" applyAlignment="1"/>
    <xf numFmtId="0" fontId="35" fillId="33" borderId="21" xfId="0" applyFont="1" applyFill="1" applyBorder="1" applyAlignment="1"/>
    <xf numFmtId="0" fontId="35" fillId="33" borderId="24" xfId="0" applyFont="1" applyFill="1" applyBorder="1"/>
    <xf numFmtId="3" fontId="35" fillId="33" borderId="25" xfId="0" applyNumberFormat="1" applyFont="1" applyFill="1" applyBorder="1"/>
    <xf numFmtId="0" fontId="37" fillId="42" borderId="11" xfId="0" applyFont="1" applyFill="1" applyBorder="1" applyAlignment="1"/>
    <xf numFmtId="0" fontId="34" fillId="33" borderId="0" xfId="0" applyFont="1" applyFill="1"/>
    <xf numFmtId="3" fontId="38" fillId="0" borderId="0" xfId="0" applyNumberFormat="1" applyFont="1"/>
    <xf numFmtId="1" fontId="39" fillId="0" borderId="0" xfId="0" applyNumberFormat="1" applyFont="1" applyFill="1" applyBorder="1" applyAlignment="1" applyProtection="1">
      <alignment horizontal="right"/>
    </xf>
    <xf numFmtId="3" fontId="40" fillId="0" borderId="0" xfId="0" applyNumberFormat="1" applyFont="1" applyFill="1" applyBorder="1" applyAlignment="1">
      <alignment horizontal="right"/>
    </xf>
    <xf numFmtId="1" fontId="38" fillId="0" borderId="0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right"/>
    </xf>
    <xf numFmtId="3" fontId="41" fillId="0" borderId="0" xfId="0" applyNumberFormat="1" applyFont="1"/>
    <xf numFmtId="1" fontId="41" fillId="0" borderId="0" xfId="0" applyNumberFormat="1" applyFont="1" applyFill="1" applyBorder="1" applyAlignment="1" applyProtection="1">
      <alignment horizontal="right" wrapText="1"/>
    </xf>
    <xf numFmtId="3" fontId="42" fillId="0" borderId="0" xfId="0" applyNumberFormat="1" applyFont="1" applyFill="1" applyBorder="1" applyAlignment="1">
      <alignment horizontal="right"/>
    </xf>
    <xf numFmtId="0" fontId="43" fillId="0" borderId="0" xfId="0" applyFont="1"/>
    <xf numFmtId="1" fontId="41" fillId="0" borderId="0" xfId="0" applyNumberFormat="1" applyFont="1" applyFill="1" applyBorder="1" applyAlignment="1" applyProtection="1">
      <alignment horizontal="right"/>
    </xf>
    <xf numFmtId="3" fontId="43" fillId="0" borderId="0" xfId="0" applyNumberFormat="1" applyFont="1"/>
    <xf numFmtId="3" fontId="42" fillId="0" borderId="37" xfId="0" applyNumberFormat="1" applyFont="1" applyFill="1" applyBorder="1" applyAlignment="1">
      <alignment horizontal="right"/>
    </xf>
    <xf numFmtId="0" fontId="44" fillId="0" borderId="0" xfId="0" applyFont="1"/>
    <xf numFmtId="0" fontId="44" fillId="0" borderId="0" xfId="0" applyFont="1" applyAlignment="1">
      <alignment vertical="center"/>
    </xf>
    <xf numFmtId="0" fontId="27" fillId="0" borderId="0" xfId="0" applyFont="1"/>
    <xf numFmtId="3" fontId="45" fillId="0" borderId="39" xfId="0" applyNumberFormat="1" applyFont="1" applyBorder="1"/>
    <xf numFmtId="0" fontId="46" fillId="43" borderId="38" xfId="0" applyFont="1" applyFill="1" applyBorder="1"/>
    <xf numFmtId="0" fontId="45" fillId="0" borderId="19" xfId="0" applyFont="1" applyBorder="1"/>
    <xf numFmtId="3" fontId="45" fillId="0" borderId="19" xfId="0" applyNumberFormat="1" applyFont="1" applyBorder="1"/>
    <xf numFmtId="0" fontId="45" fillId="0" borderId="19" xfId="0" quotePrefix="1" applyFont="1" applyBorder="1"/>
    <xf numFmtId="3" fontId="45" fillId="0" borderId="22" xfId="0" applyNumberFormat="1" applyFont="1" applyBorder="1"/>
    <xf numFmtId="0" fontId="47" fillId="0" borderId="0" xfId="0" applyFont="1"/>
    <xf numFmtId="3" fontId="47" fillId="0" borderId="36" xfId="0" applyNumberFormat="1" applyFont="1" applyBorder="1"/>
    <xf numFmtId="0" fontId="46" fillId="43" borderId="40" xfId="0" applyFont="1" applyFill="1" applyBorder="1"/>
    <xf numFmtId="0" fontId="45" fillId="0" borderId="39" xfId="0" quotePrefix="1" applyFont="1" applyBorder="1"/>
    <xf numFmtId="3" fontId="45" fillId="0" borderId="19" xfId="0" quotePrefix="1" applyNumberFormat="1" applyFont="1" applyBorder="1"/>
    <xf numFmtId="3" fontId="46" fillId="43" borderId="40" xfId="0" applyNumberFormat="1" applyFont="1" applyFill="1" applyBorder="1"/>
    <xf numFmtId="3" fontId="45" fillId="0" borderId="39" xfId="0" quotePrefix="1" applyNumberFormat="1" applyFont="1" applyBorder="1"/>
    <xf numFmtId="0" fontId="46" fillId="43" borderId="19" xfId="0" applyFont="1" applyFill="1" applyBorder="1"/>
    <xf numFmtId="0" fontId="46" fillId="43" borderId="19" xfId="0" quotePrefix="1" applyFont="1" applyFill="1" applyBorder="1"/>
    <xf numFmtId="0" fontId="46" fillId="43" borderId="22" xfId="0" applyFont="1" applyFill="1" applyBorder="1"/>
    <xf numFmtId="165" fontId="49" fillId="0" borderId="19" xfId="0" applyNumberFormat="1" applyFont="1" applyBorder="1"/>
    <xf numFmtId="165" fontId="49" fillId="0" borderId="36" xfId="0" applyNumberFormat="1" applyFont="1" applyBorder="1" applyAlignment="1">
      <alignment wrapText="1"/>
    </xf>
    <xf numFmtId="0" fontId="46" fillId="41" borderId="38" xfId="0" applyFont="1" applyFill="1" applyBorder="1"/>
    <xf numFmtId="0" fontId="46" fillId="41" borderId="19" xfId="0" applyFont="1" applyFill="1" applyBorder="1"/>
    <xf numFmtId="0" fontId="46" fillId="41" borderId="19" xfId="0" quotePrefix="1" applyFont="1" applyFill="1" applyBorder="1"/>
    <xf numFmtId="0" fontId="46" fillId="41" borderId="22" xfId="0" applyFont="1" applyFill="1" applyBorder="1"/>
    <xf numFmtId="165" fontId="48" fillId="41" borderId="36" xfId="0" applyNumberFormat="1" applyFont="1" applyFill="1" applyBorder="1" applyAlignment="1">
      <alignment wrapText="1"/>
    </xf>
    <xf numFmtId="0" fontId="50" fillId="0" borderId="0" xfId="0" applyFont="1"/>
    <xf numFmtId="0" fontId="51" fillId="0" borderId="0" xfId="0" applyFont="1"/>
    <xf numFmtId="0" fontId="35" fillId="0" borderId="0" xfId="0" applyFont="1"/>
    <xf numFmtId="1" fontId="40" fillId="0" borderId="0" xfId="0" applyNumberFormat="1" applyFont="1" applyFill="1" applyBorder="1" applyAlignment="1">
      <alignment horizontal="right"/>
    </xf>
    <xf numFmtId="0" fontId="0" fillId="0" borderId="0" xfId="0"/>
    <xf numFmtId="0" fontId="91" fillId="0" borderId="0" xfId="0" applyFont="1"/>
    <xf numFmtId="0" fontId="87" fillId="0" borderId="0" xfId="285"/>
    <xf numFmtId="0" fontId="25" fillId="33" borderId="0" xfId="0" applyFont="1" applyFill="1" applyProtection="1">
      <protection locked="0"/>
    </xf>
    <xf numFmtId="0" fontId="92" fillId="0" borderId="0" xfId="0" applyFont="1"/>
    <xf numFmtId="0" fontId="35" fillId="44" borderId="41" xfId="0" applyFont="1" applyFill="1" applyBorder="1" applyAlignment="1">
      <alignment horizontal="left"/>
    </xf>
    <xf numFmtId="0" fontId="35" fillId="44" borderId="42" xfId="0" applyFont="1" applyFill="1" applyBorder="1" applyAlignment="1">
      <alignment horizontal="left"/>
    </xf>
    <xf numFmtId="0" fontId="35" fillId="44" borderId="43" xfId="0" applyFont="1" applyFill="1" applyBorder="1" applyAlignment="1">
      <alignment horizontal="left"/>
    </xf>
    <xf numFmtId="0" fontId="37" fillId="42" borderId="11" xfId="0" applyFont="1" applyFill="1" applyBorder="1" applyAlignment="1">
      <alignment horizontal="center"/>
    </xf>
    <xf numFmtId="0" fontId="37" fillId="42" borderId="13" xfId="0" applyFont="1" applyFill="1" applyBorder="1" applyAlignment="1">
      <alignment horizontal="center"/>
    </xf>
    <xf numFmtId="0" fontId="37" fillId="42" borderId="14" xfId="0" applyFont="1" applyFill="1" applyBorder="1" applyAlignment="1">
      <alignment horizontal="center"/>
    </xf>
    <xf numFmtId="0" fontId="37" fillId="42" borderId="12" xfId="0" applyFont="1" applyFill="1" applyBorder="1" applyAlignment="1">
      <alignment horizontal="center"/>
    </xf>
    <xf numFmtId="1" fontId="17" fillId="40" borderId="0" xfId="0" applyNumberFormat="1" applyFont="1" applyFill="1" applyAlignment="1" applyProtection="1">
      <alignment wrapText="1"/>
    </xf>
    <xf numFmtId="164" fontId="0" fillId="0" borderId="0" xfId="0" applyNumberFormat="1" applyBorder="1"/>
    <xf numFmtId="17" fontId="46" fillId="41" borderId="19" xfId="0" quotePrefix="1" applyNumberFormat="1" applyFont="1" applyFill="1" applyBorder="1"/>
    <xf numFmtId="16" fontId="46" fillId="41" borderId="19" xfId="0" quotePrefix="1" applyNumberFormat="1" applyFont="1" applyFill="1" applyBorder="1"/>
    <xf numFmtId="0" fontId="0" fillId="33" borderId="0" xfId="0" applyFill="1"/>
    <xf numFmtId="3" fontId="27" fillId="33" borderId="0" xfId="0" applyNumberFormat="1" applyFont="1" applyFill="1"/>
    <xf numFmtId="0" fontId="27" fillId="33" borderId="0" xfId="0" applyFont="1" applyFill="1" applyAlignment="1">
      <alignment horizontal="right"/>
    </xf>
    <xf numFmtId="0" fontId="27" fillId="33" borderId="0" xfId="0" applyFont="1" applyFill="1"/>
    <xf numFmtId="0" fontId="0" fillId="0" borderId="0" xfId="0"/>
    <xf numFmtId="0" fontId="0" fillId="36" borderId="0" xfId="0" applyFill="1"/>
    <xf numFmtId="0" fontId="0" fillId="37" borderId="0" xfId="0" applyFill="1"/>
    <xf numFmtId="1" fontId="0" fillId="37" borderId="0" xfId="0" applyNumberFormat="1" applyFill="1"/>
    <xf numFmtId="3" fontId="0" fillId="37" borderId="0" xfId="0" applyNumberFormat="1" applyFill="1"/>
    <xf numFmtId="0" fontId="0" fillId="38" borderId="0" xfId="0" applyFill="1"/>
    <xf numFmtId="1" fontId="0" fillId="38" borderId="0" xfId="0" applyNumberFormat="1" applyFill="1"/>
    <xf numFmtId="3" fontId="0" fillId="38" borderId="0" xfId="0" applyNumberFormat="1" applyFill="1"/>
    <xf numFmtId="3" fontId="0" fillId="0" borderId="0" xfId="0" applyNumberFormat="1" applyBorder="1"/>
    <xf numFmtId="3" fontId="43" fillId="0" borderId="0" xfId="0" applyNumberFormat="1" applyFont="1"/>
    <xf numFmtId="0" fontId="0" fillId="0" borderId="0" xfId="0" applyBorder="1"/>
    <xf numFmtId="0" fontId="96" fillId="0" borderId="0" xfId="0" applyFont="1"/>
  </cellXfs>
  <cellStyles count="334">
    <cellStyle name="20% - Accent1" xfId="20" builtinId="30" customBuiltin="1"/>
    <cellStyle name="20% - Accent1 2" xfId="56"/>
    <cellStyle name="20% - Accent1 2 2" xfId="305"/>
    <cellStyle name="20% - Accent1 3" xfId="321"/>
    <cellStyle name="20% - Accent2" xfId="24" builtinId="34" customBuiltin="1"/>
    <cellStyle name="20% - Accent2 2" xfId="57"/>
    <cellStyle name="20% - Accent2 2 2" xfId="307"/>
    <cellStyle name="20% - Accent2 3" xfId="323"/>
    <cellStyle name="20% - Accent3" xfId="28" builtinId="38" customBuiltin="1"/>
    <cellStyle name="20% - Accent3 2" xfId="60"/>
    <cellStyle name="20% - Accent3 2 2" xfId="309"/>
    <cellStyle name="20% - Accent3 3" xfId="325"/>
    <cellStyle name="20% - Accent4" xfId="32" builtinId="42" customBuiltin="1"/>
    <cellStyle name="20% - Accent4 2" xfId="58"/>
    <cellStyle name="20% - Accent4 2 2" xfId="311"/>
    <cellStyle name="20% - Accent4 3" xfId="327"/>
    <cellStyle name="20% - Accent5" xfId="36" builtinId="46" customBuiltin="1"/>
    <cellStyle name="20% - Accent5 2" xfId="59"/>
    <cellStyle name="20% - Accent5 2 2" xfId="313"/>
    <cellStyle name="20% - Accent5 3" xfId="329"/>
    <cellStyle name="20% - Accent6" xfId="40" builtinId="50" customBuiltin="1"/>
    <cellStyle name="20% - Accent6 2" xfId="69"/>
    <cellStyle name="20% - Accent6 2 2" xfId="315"/>
    <cellStyle name="20% - Accent6 3" xfId="331"/>
    <cellStyle name="40% - Accent1" xfId="21" builtinId="31" customBuiltin="1"/>
    <cellStyle name="40% - Accent1 2" xfId="68"/>
    <cellStyle name="40% - Accent1 2 2" xfId="306"/>
    <cellStyle name="40% - Accent1 3" xfId="322"/>
    <cellStyle name="40% - Accent2" xfId="25" builtinId="35" customBuiltin="1"/>
    <cellStyle name="40% - Accent2 2" xfId="62"/>
    <cellStyle name="40% - Accent2 2 2" xfId="308"/>
    <cellStyle name="40% - Accent2 3" xfId="324"/>
    <cellStyle name="40% - Accent3" xfId="29" builtinId="39" customBuiltin="1"/>
    <cellStyle name="40% - Accent3 2" xfId="72"/>
    <cellStyle name="40% - Accent3 2 2" xfId="310"/>
    <cellStyle name="40% - Accent3 3" xfId="326"/>
    <cellStyle name="40% - Accent4" xfId="33" builtinId="43" customBuiltin="1"/>
    <cellStyle name="40% - Accent4 2" xfId="70"/>
    <cellStyle name="40% - Accent4 2 2" xfId="312"/>
    <cellStyle name="40% - Accent4 3" xfId="328"/>
    <cellStyle name="40% - Accent5" xfId="37" builtinId="47" customBuiltin="1"/>
    <cellStyle name="40% - Accent5 2" xfId="65"/>
    <cellStyle name="40% - Accent5 2 2" xfId="314"/>
    <cellStyle name="40% - Accent5 3" xfId="330"/>
    <cellStyle name="40% - Accent6" xfId="41" builtinId="51" customBuiltin="1"/>
    <cellStyle name="40% - Accent6 2" xfId="66"/>
    <cellStyle name="40% - Accent6 2 2" xfId="316"/>
    <cellStyle name="40% - Accent6 3" xfId="332"/>
    <cellStyle name="60% - Accent1" xfId="22" builtinId="32" customBuiltin="1"/>
    <cellStyle name="60% - Accent1 2" xfId="67"/>
    <cellStyle name="60% - Accent2" xfId="26" builtinId="36" customBuiltin="1"/>
    <cellStyle name="60% - Accent2 2" xfId="63"/>
    <cellStyle name="60% - Accent3" xfId="30" builtinId="40" customBuiltin="1"/>
    <cellStyle name="60% - Accent3 2" xfId="71"/>
    <cellStyle name="60% - Accent4" xfId="34" builtinId="44" customBuiltin="1"/>
    <cellStyle name="60% - Accent4 2" xfId="61"/>
    <cellStyle name="60% - Accent5" xfId="38" builtinId="48" customBuiltin="1"/>
    <cellStyle name="60% - Accent5 2" xfId="64"/>
    <cellStyle name="60% - Accent6" xfId="42" builtinId="52" customBuiltin="1"/>
    <cellStyle name="60% - Accent6 2" xfId="73"/>
    <cellStyle name="Accent1" xfId="19" builtinId="29" customBuiltin="1"/>
    <cellStyle name="Accent1 2" xfId="74"/>
    <cellStyle name="Accent2" xfId="23" builtinId="33" customBuiltin="1"/>
    <cellStyle name="Accent2 2" xfId="75"/>
    <cellStyle name="Accent3" xfId="27" builtinId="37" customBuiltin="1"/>
    <cellStyle name="Accent3 2" xfId="76"/>
    <cellStyle name="Accent4" xfId="31" builtinId="41" customBuiltin="1"/>
    <cellStyle name="Accent4 2" xfId="77"/>
    <cellStyle name="Accent5" xfId="35" builtinId="45" customBuiltin="1"/>
    <cellStyle name="Accent5 2" xfId="78"/>
    <cellStyle name="Accent6" xfId="39" builtinId="49" customBuiltin="1"/>
    <cellStyle name="Accent6 2" xfId="79"/>
    <cellStyle name="Bad" xfId="8" builtinId="27" customBuiltin="1"/>
    <cellStyle name="Bad 2" xfId="80"/>
    <cellStyle name="Calculation" xfId="12" builtinId="22" customBuiltin="1"/>
    <cellStyle name="Calculation 2" xfId="81"/>
    <cellStyle name="Check Cell" xfId="14" builtinId="23" customBuiltin="1"/>
    <cellStyle name="Check Cell 2" xfId="82"/>
    <cellStyle name="Column Header" xfId="83"/>
    <cellStyle name="Column Header 2" xfId="84"/>
    <cellStyle name="Column Header 3" xfId="85"/>
    <cellStyle name="Comma 2" xfId="45"/>
    <cellStyle name="Comma 2 2" xfId="86"/>
    <cellStyle name="Comma 3" xfId="272"/>
    <cellStyle name="Comma 3 2" xfId="278"/>
    <cellStyle name="Comma 4" xfId="284"/>
    <cellStyle name="Comma 5" xfId="302"/>
    <cellStyle name="Data (0 dp)" xfId="87"/>
    <cellStyle name="Data (0 dp) 2" xfId="88"/>
    <cellStyle name="Data (0 dp) 3" xfId="89"/>
    <cellStyle name="Data (1 dp)" xfId="90"/>
    <cellStyle name="Data (1 dp) 2" xfId="91"/>
    <cellStyle name="Data (1 dp) 3" xfId="92"/>
    <cellStyle name="Data (2 dp)" xfId="93"/>
    <cellStyle name="Data (2 dp) 2" xfId="94"/>
    <cellStyle name="Data (2 dp) 3" xfId="95"/>
    <cellStyle name="Data General" xfId="96"/>
    <cellStyle name="Data General 2" xfId="97"/>
    <cellStyle name="Data General 3" xfId="98"/>
    <cellStyle name="Explanatory Text" xfId="17" builtinId="53" customBuiltin="1"/>
    <cellStyle name="Explanatory Text 2" xfId="99"/>
    <cellStyle name="Footnote" xfId="100"/>
    <cellStyle name="Footnote 2" xfId="101"/>
    <cellStyle name="Footnote 3" xfId="102"/>
    <cellStyle name="Good" xfId="7" builtinId="26" customBuiltin="1"/>
    <cellStyle name="Good 2" xfId="103"/>
    <cellStyle name="Heading 1" xfId="3" builtinId="16" customBuiltin="1"/>
    <cellStyle name="Heading 1 2" xfId="104"/>
    <cellStyle name="Heading 2" xfId="4" builtinId="17" customBuiltin="1"/>
    <cellStyle name="Heading 2 2" xfId="105"/>
    <cellStyle name="Heading 3" xfId="5" builtinId="18" customBuiltin="1"/>
    <cellStyle name="Heading 3 2" xfId="106"/>
    <cellStyle name="Heading 4" xfId="6" builtinId="19" customBuiltin="1"/>
    <cellStyle name="Heading 4 2" xfId="107"/>
    <cellStyle name="Hyperlink" xfId="285" builtinId="8"/>
    <cellStyle name="Hyperlink 2" xfId="46"/>
    <cellStyle name="Hyperlink 2 2" xfId="108"/>
    <cellStyle name="Hyperlink 2 2 2" xfId="298"/>
    <cellStyle name="Hyperlink 2 3" xfId="109"/>
    <cellStyle name="Hyperlink 3" xfId="110"/>
    <cellStyle name="Hyperlink 3 2" xfId="111"/>
    <cellStyle name="Hyperlink 3 3" xfId="112"/>
    <cellStyle name="Hyperlink 3 4" xfId="113"/>
    <cellStyle name="Hyperlink 3 5" xfId="292"/>
    <cellStyle name="Hyperlink 4" xfId="114"/>
    <cellStyle name="Hyperlink 5" xfId="115"/>
    <cellStyle name="Hyperlink 5 2" xfId="116"/>
    <cellStyle name="Hyperlink 5 3" xfId="293"/>
    <cellStyle name="Hyperlink 5 4" xfId="286"/>
    <cellStyle name="Hyperlink 6" xfId="333"/>
    <cellStyle name="Input" xfId="10" builtinId="20" customBuiltin="1"/>
    <cellStyle name="Input 2" xfId="117"/>
    <cellStyle name="Linked Cell" xfId="13" builtinId="24" customBuiltin="1"/>
    <cellStyle name="Linked Cell 2" xfId="118"/>
    <cellStyle name="Neutral" xfId="9" builtinId="28" customBuiltin="1"/>
    <cellStyle name="Neutral 2" xfId="119"/>
    <cellStyle name="Normal" xfId="0" builtinId="0"/>
    <cellStyle name="Normal 10" xfId="120"/>
    <cellStyle name="Normal 10 2" xfId="301"/>
    <cellStyle name="Normal 11" xfId="317"/>
    <cellStyle name="Normal 12" xfId="319"/>
    <cellStyle name="Normal 2" xfId="43"/>
    <cellStyle name="Normal 2 2" xfId="54"/>
    <cellStyle name="Normal 2 2 2" xfId="121"/>
    <cellStyle name="Normal 2 2 2 2" xfId="122"/>
    <cellStyle name="Normal 2 2 2 3" xfId="294"/>
    <cellStyle name="Normal 2 2 3" xfId="290"/>
    <cellStyle name="Normal 2 3" xfId="123"/>
    <cellStyle name="Normal 2 3 2" xfId="124"/>
    <cellStyle name="Normal 2 3 3" xfId="275"/>
    <cellStyle name="Normal 2 4" xfId="125"/>
    <cellStyle name="Normal 2 4 2" xfId="126"/>
    <cellStyle name="Normal 2 5" xfId="127"/>
    <cellStyle name="Normal 2 6" xfId="288"/>
    <cellStyle name="Normal 3" xfId="44"/>
    <cellStyle name="Normal 3 2" xfId="55"/>
    <cellStyle name="Normal 3 2 2" xfId="129"/>
    <cellStyle name="Normal 3 2 2 2" xfId="280"/>
    <cellStyle name="Normal 3 2 3" xfId="128"/>
    <cellStyle name="Normal 3 2 4" xfId="291"/>
    <cellStyle name="Normal 3 3" xfId="130"/>
    <cellStyle name="Normal 3 3 2" xfId="131"/>
    <cellStyle name="Normal 3 3 3" xfId="276"/>
    <cellStyle name="Normal 3 4" xfId="132"/>
    <cellStyle name="Normal 4" xfId="47"/>
    <cellStyle name="Normal 4 2" xfId="133"/>
    <cellStyle name="Normal 4 2 2" xfId="134"/>
    <cellStyle name="Normal 4 2 3" xfId="277"/>
    <cellStyle name="Normal 4 3" xfId="135"/>
    <cellStyle name="Normal 4 4" xfId="271"/>
    <cellStyle name="Normal 4 5" xfId="289"/>
    <cellStyle name="Normal 5" xfId="48"/>
    <cellStyle name="Normal 5 2" xfId="136"/>
    <cellStyle name="Normal 5 2 2" xfId="279"/>
    <cellStyle name="Normal 5 3" xfId="273"/>
    <cellStyle name="Normal 6" xfId="49"/>
    <cellStyle name="Normal 6 2" xfId="137"/>
    <cellStyle name="Normal 6 2 2" xfId="281"/>
    <cellStyle name="Normal 6 3" xfId="274"/>
    <cellStyle name="Normal 7" xfId="138"/>
    <cellStyle name="Normal 7 2" xfId="139"/>
    <cellStyle name="Normal 7 3" xfId="282"/>
    <cellStyle name="Normal 8" xfId="140"/>
    <cellStyle name="Normal 8 2" xfId="141"/>
    <cellStyle name="Normal 8 2 2" xfId="142"/>
    <cellStyle name="Normal 8 2 3" xfId="295"/>
    <cellStyle name="Normal 8 2 4" xfId="287"/>
    <cellStyle name="Normal 8 3" xfId="143"/>
    <cellStyle name="Normal 8 4" xfId="296"/>
    <cellStyle name="Normal 9" xfId="144"/>
    <cellStyle name="Normal 9 2" xfId="145"/>
    <cellStyle name="Normal 9 2 2" xfId="146"/>
    <cellStyle name="Normal 9 3" xfId="299"/>
    <cellStyle name="Normal Bold Text" xfId="147"/>
    <cellStyle name="Normal Bold Text 2" xfId="148"/>
    <cellStyle name="Normal Bold Text 3" xfId="149"/>
    <cellStyle name="Normal Italic Text" xfId="150"/>
    <cellStyle name="Normal Italic Text 2" xfId="151"/>
    <cellStyle name="Normal Italic Text 3" xfId="152"/>
    <cellStyle name="Normal Text" xfId="153"/>
    <cellStyle name="Normal Text 2" xfId="154"/>
    <cellStyle name="Normal Text 3" xfId="155"/>
    <cellStyle name="Note" xfId="16" builtinId="10" customBuiltin="1"/>
    <cellStyle name="Note 2" xfId="50"/>
    <cellStyle name="Note 2 2" xfId="156"/>
    <cellStyle name="Note 3" xfId="157"/>
    <cellStyle name="Note 3 2" xfId="304"/>
    <cellStyle name="Note 4" xfId="320"/>
    <cellStyle name="Output" xfId="11" builtinId="21" customBuiltin="1"/>
    <cellStyle name="Output 2" xfId="158"/>
    <cellStyle name="Percent" xfId="1" builtinId="5"/>
    <cellStyle name="Percent (0 dp)" xfId="159"/>
    <cellStyle name="Percent (0 dp) 2" xfId="160"/>
    <cellStyle name="Percent (0 dp) 3" xfId="161"/>
    <cellStyle name="Percent (1 dp)" xfId="162"/>
    <cellStyle name="Percent (1 dp) 2" xfId="163"/>
    <cellStyle name="Percent (1 dp) 3" xfId="164"/>
    <cellStyle name="Percent (2 dp)" xfId="165"/>
    <cellStyle name="Percent (2 dp) 2" xfId="166"/>
    <cellStyle name="Percent (2 dp) 3" xfId="167"/>
    <cellStyle name="Percent 2" xfId="168"/>
    <cellStyle name="Percent 2 2" xfId="169"/>
    <cellStyle name="Percent 2 3" xfId="170"/>
    <cellStyle name="Percent 2 4" xfId="171"/>
    <cellStyle name="Percent 2 5" xfId="283"/>
    <cellStyle name="Percent 3" xfId="172"/>
    <cellStyle name="Percent 3 2" xfId="173"/>
    <cellStyle name="Percent 3 3" xfId="174"/>
    <cellStyle name="Percent 3 4" xfId="297"/>
    <cellStyle name="Percent 4" xfId="175"/>
    <cellStyle name="Percent 4 2" xfId="176"/>
    <cellStyle name="Percent 4 3" xfId="300"/>
    <cellStyle name="Percent 5" xfId="177"/>
    <cellStyle name="Percent 5 2" xfId="178"/>
    <cellStyle name="Percent 5 3" xfId="303"/>
    <cellStyle name="Percent 6" xfId="179"/>
    <cellStyle name="Percent 6 2" xfId="180"/>
    <cellStyle name="Percent 6 3" xfId="318"/>
    <cellStyle name="Percent 7" xfId="181"/>
    <cellStyle name="Percent 8" xfId="182"/>
    <cellStyle name="Percent 9" xfId="183"/>
    <cellStyle name="Row Header" xfId="184"/>
    <cellStyle name="Row Header 2" xfId="185"/>
    <cellStyle name="Row Header 3" xfId="186"/>
    <cellStyle name="Row_Headings" xfId="51"/>
    <cellStyle name="Side Col Head" xfId="187"/>
    <cellStyle name="Side Col Head 2" xfId="188"/>
    <cellStyle name="Side Col Head 3" xfId="189"/>
    <cellStyle name="Source Note" xfId="190"/>
    <cellStyle name="Source Note 2" xfId="191"/>
    <cellStyle name="Source Note 3" xfId="192"/>
    <cellStyle name="Table Title" xfId="193"/>
    <cellStyle name="Table Title 2" xfId="194"/>
    <cellStyle name="Table Title 3" xfId="195"/>
    <cellStyle name="Title" xfId="2" builtinId="15" customBuiltin="1"/>
    <cellStyle name="Title 2" xfId="196"/>
    <cellStyle name="Top Level Col Head" xfId="197"/>
    <cellStyle name="Top Level Col Head 2" xfId="198"/>
    <cellStyle name="Top Level Col Head 3" xfId="199"/>
    <cellStyle name="Top Level Row Head" xfId="200"/>
    <cellStyle name="Top Level Row Head 2" xfId="201"/>
    <cellStyle name="Top Level Row Head 3" xfId="202"/>
    <cellStyle name="Total" xfId="18" builtinId="25" customBuiltin="1"/>
    <cellStyle name="Total 2" xfId="203"/>
    <cellStyle name="Total Column Header" xfId="204"/>
    <cellStyle name="Total Column Header 2" xfId="205"/>
    <cellStyle name="Total Column Header 3" xfId="206"/>
    <cellStyle name="Total Data (0 dp)" xfId="207"/>
    <cellStyle name="Total Data (0 dp) 2" xfId="208"/>
    <cellStyle name="Total Data (0 dp) 3" xfId="209"/>
    <cellStyle name="Total Data (1 dp)" xfId="210"/>
    <cellStyle name="Total Data (1 dp) 2" xfId="211"/>
    <cellStyle name="Total Data (1 dp) 3" xfId="212"/>
    <cellStyle name="Total Data (2 dp)" xfId="213"/>
    <cellStyle name="Total Data (2 dp) 2" xfId="214"/>
    <cellStyle name="Total Data (2 dp) 3" xfId="215"/>
    <cellStyle name="Total Data General" xfId="216"/>
    <cellStyle name="Total Data General 2" xfId="217"/>
    <cellStyle name="Total Data General 3" xfId="218"/>
    <cellStyle name="Total Percent (0 dp)" xfId="219"/>
    <cellStyle name="Total Percent (0 dp) 2" xfId="220"/>
    <cellStyle name="Total Percent (0 dp) 3" xfId="221"/>
    <cellStyle name="Total Percent (1 dp)" xfId="222"/>
    <cellStyle name="Total Percent (1 dp) 2" xfId="223"/>
    <cellStyle name="Total Percent (1 dp) 3" xfId="224"/>
    <cellStyle name="Total Percent (2 dp)" xfId="225"/>
    <cellStyle name="Total Percent (2 dp) 2" xfId="226"/>
    <cellStyle name="Total Percent (2 dp) 3" xfId="227"/>
    <cellStyle name="Total Row Header" xfId="228"/>
    <cellStyle name="Total Row Header 2" xfId="229"/>
    <cellStyle name="Total Row Header 3" xfId="230"/>
    <cellStyle name="Total Side Col Head" xfId="231"/>
    <cellStyle name="Total Side Col Head 2" xfId="232"/>
    <cellStyle name="Total Side Col Head 3" xfId="233"/>
    <cellStyle name="Untitled1" xfId="52"/>
    <cellStyle name="Untitled2" xfId="53"/>
    <cellStyle name="Warning Text" xfId="15" builtinId="11" customBuiltin="1"/>
    <cellStyle name="Warning Text 2" xfId="234"/>
    <cellStyle name="Wrap Column Header" xfId="235"/>
    <cellStyle name="Wrap Column Header 2" xfId="236"/>
    <cellStyle name="Wrap Column Header 3" xfId="237"/>
    <cellStyle name="Wrap Normal Bold Text" xfId="238"/>
    <cellStyle name="Wrap Normal Bold Text 2" xfId="239"/>
    <cellStyle name="Wrap Normal Bold Text 3" xfId="240"/>
    <cellStyle name="Wrap Normal Italic Text" xfId="241"/>
    <cellStyle name="Wrap Normal Italic Text 2" xfId="242"/>
    <cellStyle name="Wrap Normal Italic Text 3" xfId="243"/>
    <cellStyle name="Wrap Normal Text" xfId="244"/>
    <cellStyle name="Wrap Normal Text 2" xfId="245"/>
    <cellStyle name="Wrap Normal Text 3" xfId="246"/>
    <cellStyle name="Wrap Row Header" xfId="247"/>
    <cellStyle name="Wrap Row Header 2" xfId="248"/>
    <cellStyle name="Wrap Row Header 3" xfId="249"/>
    <cellStyle name="Wrap Side Col Head" xfId="250"/>
    <cellStyle name="Wrap Side Col Head 2" xfId="251"/>
    <cellStyle name="Wrap Side Col Head 3" xfId="252"/>
    <cellStyle name="Wrap Table Title" xfId="253"/>
    <cellStyle name="Wrap Table Title 2" xfId="254"/>
    <cellStyle name="Wrap Table Title 3" xfId="255"/>
    <cellStyle name="Wrap Top Level Col Head" xfId="256"/>
    <cellStyle name="Wrap Top Level Col Head 2" xfId="257"/>
    <cellStyle name="Wrap Top Level Col Head 3" xfId="258"/>
    <cellStyle name="Wrap Top Level Row Head" xfId="259"/>
    <cellStyle name="Wrap Top Level Row Head 2" xfId="260"/>
    <cellStyle name="Wrap Top Level Row Head 3" xfId="261"/>
    <cellStyle name="Wrap Total Column Header" xfId="262"/>
    <cellStyle name="Wrap Total Column Header 2" xfId="263"/>
    <cellStyle name="Wrap Total Column Header 3" xfId="264"/>
    <cellStyle name="Wrap Total Row Header" xfId="265"/>
    <cellStyle name="Wrap Total Row Header 2" xfId="266"/>
    <cellStyle name="Wrap Total Row Header 3" xfId="267"/>
    <cellStyle name="Wrap Total Side Col Head" xfId="268"/>
    <cellStyle name="Wrap Total Side Col Head 2" xfId="269"/>
    <cellStyle name="Wrap Total Side Col Head 3" xfId="270"/>
  </cellStyles>
  <dxfs count="0"/>
  <tableStyles count="0" defaultTableStyle="TableStyleMedium9" defaultPivotStyle="PivotStyleLight16"/>
  <colors>
    <mruColors>
      <color rgb="FFFF0066"/>
      <color rgb="FF660033"/>
      <color rgb="FFFF99FF"/>
      <color rgb="FFFFCC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34099355347893E-2"/>
          <c:y val="9.8426217515099904E-2"/>
          <c:w val="0.92046786748755827"/>
          <c:h val="0.67995398253012362"/>
        </c:manualLayout>
      </c:layout>
      <c:barChart>
        <c:barDir val="bar"/>
        <c:grouping val="clustered"/>
        <c:varyColors val="0"/>
        <c:ser>
          <c:idx val="1"/>
          <c:order val="0"/>
          <c:tx>
            <c:v>2018 Projection</c:v>
          </c:tx>
          <c:spPr>
            <a:solidFill>
              <a:srgbClr val="FF99FF"/>
            </a:solidFill>
            <a:ln>
              <a:noFill/>
            </a:ln>
          </c:spPr>
          <c:invertIfNegative val="0"/>
          <c:cat>
            <c:numRef>
              <c:f>'2018 to 2043 pyramid'!$BB$7:$BB$97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'2018 to 2043 pyramid'!$BD$7:$BD$97</c:f>
              <c:numCache>
                <c:formatCode>0</c:formatCode>
                <c:ptCount val="91"/>
                <c:pt idx="0">
                  <c:v>7908</c:v>
                </c:pt>
                <c:pt idx="1">
                  <c:v>8164</c:v>
                </c:pt>
                <c:pt idx="2">
                  <c:v>8287</c:v>
                </c:pt>
                <c:pt idx="3">
                  <c:v>8185</c:v>
                </c:pt>
                <c:pt idx="4">
                  <c:v>8164</c:v>
                </c:pt>
                <c:pt idx="5">
                  <c:v>8361</c:v>
                </c:pt>
                <c:pt idx="6">
                  <c:v>8375</c:v>
                </c:pt>
                <c:pt idx="7">
                  <c:v>8008</c:v>
                </c:pt>
                <c:pt idx="8">
                  <c:v>7640</c:v>
                </c:pt>
                <c:pt idx="9">
                  <c:v>8055</c:v>
                </c:pt>
                <c:pt idx="10">
                  <c:v>7923</c:v>
                </c:pt>
                <c:pt idx="11">
                  <c:v>7449</c:v>
                </c:pt>
                <c:pt idx="12">
                  <c:v>7859</c:v>
                </c:pt>
                <c:pt idx="13">
                  <c:v>7516</c:v>
                </c:pt>
                <c:pt idx="14">
                  <c:v>7190</c:v>
                </c:pt>
                <c:pt idx="15">
                  <c:v>6934</c:v>
                </c:pt>
                <c:pt idx="16">
                  <c:v>6798</c:v>
                </c:pt>
                <c:pt idx="17">
                  <c:v>7033</c:v>
                </c:pt>
                <c:pt idx="18">
                  <c:v>7750</c:v>
                </c:pt>
                <c:pt idx="19">
                  <c:v>10748</c:v>
                </c:pt>
                <c:pt idx="20">
                  <c:v>11397</c:v>
                </c:pt>
                <c:pt idx="21">
                  <c:v>10363</c:v>
                </c:pt>
                <c:pt idx="22">
                  <c:v>10567</c:v>
                </c:pt>
                <c:pt idx="23">
                  <c:v>10165</c:v>
                </c:pt>
                <c:pt idx="24">
                  <c:v>10196</c:v>
                </c:pt>
                <c:pt idx="25">
                  <c:v>9904</c:v>
                </c:pt>
                <c:pt idx="26">
                  <c:v>10120</c:v>
                </c:pt>
                <c:pt idx="27">
                  <c:v>9925</c:v>
                </c:pt>
                <c:pt idx="28">
                  <c:v>8916</c:v>
                </c:pt>
                <c:pt idx="29">
                  <c:v>8707</c:v>
                </c:pt>
                <c:pt idx="30">
                  <c:v>8639</c:v>
                </c:pt>
                <c:pt idx="31">
                  <c:v>8735</c:v>
                </c:pt>
                <c:pt idx="32">
                  <c:v>8360</c:v>
                </c:pt>
                <c:pt idx="33">
                  <c:v>7922</c:v>
                </c:pt>
                <c:pt idx="34">
                  <c:v>7760</c:v>
                </c:pt>
                <c:pt idx="35">
                  <c:v>7865</c:v>
                </c:pt>
                <c:pt idx="36">
                  <c:v>7718</c:v>
                </c:pt>
                <c:pt idx="37">
                  <c:v>7931</c:v>
                </c:pt>
                <c:pt idx="38">
                  <c:v>8070</c:v>
                </c:pt>
                <c:pt idx="39">
                  <c:v>7357</c:v>
                </c:pt>
                <c:pt idx="40">
                  <c:v>6919</c:v>
                </c:pt>
                <c:pt idx="41">
                  <c:v>6751</c:v>
                </c:pt>
                <c:pt idx="42">
                  <c:v>6792</c:v>
                </c:pt>
                <c:pt idx="43">
                  <c:v>6532</c:v>
                </c:pt>
                <c:pt idx="44">
                  <c:v>6387</c:v>
                </c:pt>
                <c:pt idx="45">
                  <c:v>6663</c:v>
                </c:pt>
                <c:pt idx="46">
                  <c:v>6922</c:v>
                </c:pt>
                <c:pt idx="47">
                  <c:v>7157</c:v>
                </c:pt>
                <c:pt idx="48">
                  <c:v>6996</c:v>
                </c:pt>
                <c:pt idx="49">
                  <c:v>6855</c:v>
                </c:pt>
                <c:pt idx="50">
                  <c:v>6867</c:v>
                </c:pt>
                <c:pt idx="51">
                  <c:v>6801</c:v>
                </c:pt>
                <c:pt idx="52">
                  <c:v>6773</c:v>
                </c:pt>
                <c:pt idx="53">
                  <c:v>6715</c:v>
                </c:pt>
                <c:pt idx="54">
                  <c:v>6583</c:v>
                </c:pt>
                <c:pt idx="55">
                  <c:v>6329</c:v>
                </c:pt>
                <c:pt idx="56">
                  <c:v>6386</c:v>
                </c:pt>
                <c:pt idx="57">
                  <c:v>5925</c:v>
                </c:pt>
                <c:pt idx="58">
                  <c:v>5667</c:v>
                </c:pt>
                <c:pt idx="59">
                  <c:v>5546</c:v>
                </c:pt>
                <c:pt idx="60">
                  <c:v>5201</c:v>
                </c:pt>
                <c:pt idx="61">
                  <c:v>5162</c:v>
                </c:pt>
                <c:pt idx="62">
                  <c:v>4693</c:v>
                </c:pt>
                <c:pt idx="63">
                  <c:v>4615</c:v>
                </c:pt>
                <c:pt idx="64">
                  <c:v>4533</c:v>
                </c:pt>
                <c:pt idx="65">
                  <c:v>4479</c:v>
                </c:pt>
                <c:pt idx="66">
                  <c:v>4256</c:v>
                </c:pt>
                <c:pt idx="67">
                  <c:v>4078</c:v>
                </c:pt>
                <c:pt idx="68">
                  <c:v>4255</c:v>
                </c:pt>
                <c:pt idx="69">
                  <c:v>4066</c:v>
                </c:pt>
                <c:pt idx="70">
                  <c:v>4254</c:v>
                </c:pt>
                <c:pt idx="71">
                  <c:v>4367</c:v>
                </c:pt>
                <c:pt idx="72">
                  <c:v>3472</c:v>
                </c:pt>
                <c:pt idx="73">
                  <c:v>3532</c:v>
                </c:pt>
                <c:pt idx="74">
                  <c:v>3561</c:v>
                </c:pt>
                <c:pt idx="75">
                  <c:v>3439</c:v>
                </c:pt>
                <c:pt idx="76">
                  <c:v>3081</c:v>
                </c:pt>
                <c:pt idx="77">
                  <c:v>2738</c:v>
                </c:pt>
                <c:pt idx="78">
                  <c:v>2859</c:v>
                </c:pt>
                <c:pt idx="79">
                  <c:v>2802</c:v>
                </c:pt>
                <c:pt idx="80">
                  <c:v>2809</c:v>
                </c:pt>
                <c:pt idx="81">
                  <c:v>2707</c:v>
                </c:pt>
                <c:pt idx="82">
                  <c:v>2620</c:v>
                </c:pt>
                <c:pt idx="83">
                  <c:v>2311</c:v>
                </c:pt>
                <c:pt idx="84">
                  <c:v>2057</c:v>
                </c:pt>
                <c:pt idx="85">
                  <c:v>1965</c:v>
                </c:pt>
                <c:pt idx="86">
                  <c:v>1853</c:v>
                </c:pt>
                <c:pt idx="87">
                  <c:v>1693</c:v>
                </c:pt>
                <c:pt idx="88">
                  <c:v>1596</c:v>
                </c:pt>
                <c:pt idx="89">
                  <c:v>1290</c:v>
                </c:pt>
                <c:pt idx="90">
                  <c:v>5354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B1-4DF4-A69B-DDAC35A38988}"/>
            </c:ext>
          </c:extLst>
        </c:ser>
        <c:ser>
          <c:idx val="0"/>
          <c:order val="1"/>
          <c:spPr>
            <a:solidFill>
              <a:srgbClr val="FF99FF"/>
            </a:solidFill>
            <a:ln>
              <a:noFill/>
            </a:ln>
          </c:spPr>
          <c:invertIfNegative val="0"/>
          <c:cat>
            <c:numRef>
              <c:f>'2018 to 2043 pyramid'!$BB$7:$BB$97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'2018 to 2043 pyramid'!$BC$7:$BC$97</c:f>
              <c:numCache>
                <c:formatCode>General</c:formatCode>
                <c:ptCount val="91"/>
                <c:pt idx="0">
                  <c:v>-8174</c:v>
                </c:pt>
                <c:pt idx="1">
                  <c:v>-8729</c:v>
                </c:pt>
                <c:pt idx="2">
                  <c:v>-8628</c:v>
                </c:pt>
                <c:pt idx="3">
                  <c:v>-8571</c:v>
                </c:pt>
                <c:pt idx="4">
                  <c:v>-8726</c:v>
                </c:pt>
                <c:pt idx="5">
                  <c:v>-8793</c:v>
                </c:pt>
                <c:pt idx="6">
                  <c:v>-8942</c:v>
                </c:pt>
                <c:pt idx="7">
                  <c:v>-8434</c:v>
                </c:pt>
                <c:pt idx="8">
                  <c:v>-8283</c:v>
                </c:pt>
                <c:pt idx="9">
                  <c:v>-8463</c:v>
                </c:pt>
                <c:pt idx="10">
                  <c:v>-8432</c:v>
                </c:pt>
                <c:pt idx="11">
                  <c:v>-8310</c:v>
                </c:pt>
                <c:pt idx="12">
                  <c:v>-8055</c:v>
                </c:pt>
                <c:pt idx="13">
                  <c:v>-7906</c:v>
                </c:pt>
                <c:pt idx="14">
                  <c:v>-7767</c:v>
                </c:pt>
                <c:pt idx="15">
                  <c:v>-7584</c:v>
                </c:pt>
                <c:pt idx="16">
                  <c:v>-7320</c:v>
                </c:pt>
                <c:pt idx="17">
                  <c:v>-7422</c:v>
                </c:pt>
                <c:pt idx="18">
                  <c:v>-8033</c:v>
                </c:pt>
                <c:pt idx="19">
                  <c:v>-10060</c:v>
                </c:pt>
                <c:pt idx="20">
                  <c:v>-10384</c:v>
                </c:pt>
                <c:pt idx="21">
                  <c:v>-10634</c:v>
                </c:pt>
                <c:pt idx="22">
                  <c:v>-10458</c:v>
                </c:pt>
                <c:pt idx="23">
                  <c:v>-10109</c:v>
                </c:pt>
                <c:pt idx="24">
                  <c:v>-10354</c:v>
                </c:pt>
                <c:pt idx="25">
                  <c:v>-10163</c:v>
                </c:pt>
                <c:pt idx="26">
                  <c:v>-10172</c:v>
                </c:pt>
                <c:pt idx="27">
                  <c:v>-10184</c:v>
                </c:pt>
                <c:pt idx="28">
                  <c:v>-9650</c:v>
                </c:pt>
                <c:pt idx="29">
                  <c:v>-8889</c:v>
                </c:pt>
                <c:pt idx="30">
                  <c:v>-8697</c:v>
                </c:pt>
                <c:pt idx="31">
                  <c:v>-8375</c:v>
                </c:pt>
                <c:pt idx="32">
                  <c:v>-8323</c:v>
                </c:pt>
                <c:pt idx="33">
                  <c:v>-8385</c:v>
                </c:pt>
                <c:pt idx="34">
                  <c:v>-7831</c:v>
                </c:pt>
                <c:pt idx="35">
                  <c:v>-7961</c:v>
                </c:pt>
                <c:pt idx="36">
                  <c:v>-7638</c:v>
                </c:pt>
                <c:pt idx="37">
                  <c:v>-7707</c:v>
                </c:pt>
                <c:pt idx="38">
                  <c:v>-7640</c:v>
                </c:pt>
                <c:pt idx="39">
                  <c:v>-7247</c:v>
                </c:pt>
                <c:pt idx="40">
                  <c:v>-6712</c:v>
                </c:pt>
                <c:pt idx="41">
                  <c:v>-6694</c:v>
                </c:pt>
                <c:pt idx="42">
                  <c:v>-6673</c:v>
                </c:pt>
                <c:pt idx="43">
                  <c:v>-6622</c:v>
                </c:pt>
                <c:pt idx="44">
                  <c:v>-6517</c:v>
                </c:pt>
                <c:pt idx="45">
                  <c:v>-6693</c:v>
                </c:pt>
                <c:pt idx="46">
                  <c:v>-6819</c:v>
                </c:pt>
                <c:pt idx="47">
                  <c:v>-6709</c:v>
                </c:pt>
                <c:pt idx="48">
                  <c:v>-6817</c:v>
                </c:pt>
                <c:pt idx="49">
                  <c:v>-6629</c:v>
                </c:pt>
                <c:pt idx="50">
                  <c:v>-6717</c:v>
                </c:pt>
                <c:pt idx="51">
                  <c:v>-6426</c:v>
                </c:pt>
                <c:pt idx="52">
                  <c:v>-6385</c:v>
                </c:pt>
                <c:pt idx="53">
                  <c:v>-6333</c:v>
                </c:pt>
                <c:pt idx="54">
                  <c:v>-6145</c:v>
                </c:pt>
                <c:pt idx="55">
                  <c:v>-6356</c:v>
                </c:pt>
                <c:pt idx="56">
                  <c:v>-6103</c:v>
                </c:pt>
                <c:pt idx="57">
                  <c:v>-5557</c:v>
                </c:pt>
                <c:pt idx="58">
                  <c:v>-5416</c:v>
                </c:pt>
                <c:pt idx="59">
                  <c:v>-5132</c:v>
                </c:pt>
                <c:pt idx="60">
                  <c:v>-5217</c:v>
                </c:pt>
                <c:pt idx="61">
                  <c:v>-4815</c:v>
                </c:pt>
                <c:pt idx="62">
                  <c:v>-4635</c:v>
                </c:pt>
                <c:pt idx="63">
                  <c:v>-4589</c:v>
                </c:pt>
                <c:pt idx="64">
                  <c:v>-4552</c:v>
                </c:pt>
                <c:pt idx="65">
                  <c:v>-4467</c:v>
                </c:pt>
                <c:pt idx="66">
                  <c:v>-4209</c:v>
                </c:pt>
                <c:pt idx="67">
                  <c:v>-3839</c:v>
                </c:pt>
                <c:pt idx="68">
                  <c:v>-3861</c:v>
                </c:pt>
                <c:pt idx="69">
                  <c:v>-3630</c:v>
                </c:pt>
                <c:pt idx="70">
                  <c:v>-3720</c:v>
                </c:pt>
                <c:pt idx="71">
                  <c:v>-3897</c:v>
                </c:pt>
                <c:pt idx="72">
                  <c:v>-3140</c:v>
                </c:pt>
                <c:pt idx="73">
                  <c:v>-3060</c:v>
                </c:pt>
                <c:pt idx="74">
                  <c:v>-3101</c:v>
                </c:pt>
                <c:pt idx="75">
                  <c:v>-2841</c:v>
                </c:pt>
                <c:pt idx="76">
                  <c:v>-2540</c:v>
                </c:pt>
                <c:pt idx="77">
                  <c:v>-2237</c:v>
                </c:pt>
                <c:pt idx="78">
                  <c:v>-2320</c:v>
                </c:pt>
                <c:pt idx="79">
                  <c:v>-2414</c:v>
                </c:pt>
                <c:pt idx="80">
                  <c:v>-2137</c:v>
                </c:pt>
                <c:pt idx="81">
                  <c:v>-1950</c:v>
                </c:pt>
                <c:pt idx="82">
                  <c:v>-1889</c:v>
                </c:pt>
                <c:pt idx="83">
                  <c:v>-1762</c:v>
                </c:pt>
                <c:pt idx="84">
                  <c:v>-1487</c:v>
                </c:pt>
                <c:pt idx="85">
                  <c:v>-1481</c:v>
                </c:pt>
                <c:pt idx="86">
                  <c:v>-1249</c:v>
                </c:pt>
                <c:pt idx="87">
                  <c:v>-1103</c:v>
                </c:pt>
                <c:pt idx="88">
                  <c:v>-932</c:v>
                </c:pt>
                <c:pt idx="89">
                  <c:v>-717</c:v>
                </c:pt>
                <c:pt idx="90">
                  <c:v>-2467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B1-4DF4-A69B-DDAC35A38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1664896"/>
        <c:axId val="171666816"/>
      </c:barChart>
      <c:scatterChart>
        <c:scatterStyle val="lineMarker"/>
        <c:varyColors val="0"/>
        <c:ser>
          <c:idx val="2"/>
          <c:order val="2"/>
          <c:tx>
            <c:strRef>
              <c:f>'2018 to 2043 pyramid'!$BC$3</c:f>
              <c:strCache>
                <c:ptCount val="1"/>
                <c:pt idx="0">
                  <c:v>2028 Projection</c:v>
                </c:pt>
              </c:strCache>
            </c:strRef>
          </c:tx>
          <c:spPr>
            <a:ln w="28575">
              <a:solidFill>
                <a:srgbClr val="660033"/>
              </a:solidFill>
            </a:ln>
          </c:spPr>
          <c:marker>
            <c:symbol val="none"/>
          </c:marker>
          <c:xVal>
            <c:numRef>
              <c:f>'2018 to 2043 pyramid'!$BI$7:$BI$97</c:f>
              <c:numCache>
                <c:formatCode>#,##0</c:formatCode>
                <c:ptCount val="91"/>
                <c:pt idx="0">
                  <c:v>7977.4080000000004</c:v>
                </c:pt>
                <c:pt idx="1">
                  <c:v>7857.5010000000002</c:v>
                </c:pt>
                <c:pt idx="2">
                  <c:v>7798.07</c:v>
                </c:pt>
                <c:pt idx="3">
                  <c:v>7739.1639999999998</c:v>
                </c:pt>
                <c:pt idx="4">
                  <c:v>7684.9119999999903</c:v>
                </c:pt>
                <c:pt idx="5">
                  <c:v>7601.5309999999999</c:v>
                </c:pt>
                <c:pt idx="6">
                  <c:v>7558.0649999999996</c:v>
                </c:pt>
                <c:pt idx="7">
                  <c:v>7532.14</c:v>
                </c:pt>
                <c:pt idx="8">
                  <c:v>7496.0330000000004</c:v>
                </c:pt>
                <c:pt idx="9">
                  <c:v>7452.232</c:v>
                </c:pt>
                <c:pt idx="10">
                  <c:v>7549.2259999999997</c:v>
                </c:pt>
                <c:pt idx="11">
                  <c:v>7845.3959999999997</c:v>
                </c:pt>
                <c:pt idx="12">
                  <c:v>7940.4539999999997</c:v>
                </c:pt>
                <c:pt idx="13">
                  <c:v>7873.5140000000001</c:v>
                </c:pt>
                <c:pt idx="14">
                  <c:v>7874.6969999999901</c:v>
                </c:pt>
                <c:pt idx="15">
                  <c:v>8068.9880000000003</c:v>
                </c:pt>
                <c:pt idx="16">
                  <c:v>8126.7060000000001</c:v>
                </c:pt>
                <c:pt idx="17">
                  <c:v>7862.49</c:v>
                </c:pt>
                <c:pt idx="18">
                  <c:v>8333.9419999999991</c:v>
                </c:pt>
                <c:pt idx="19">
                  <c:v>12599.034</c:v>
                </c:pt>
                <c:pt idx="20">
                  <c:v>12958.332</c:v>
                </c:pt>
                <c:pt idx="21">
                  <c:v>11691.57</c:v>
                </c:pt>
                <c:pt idx="22">
                  <c:v>11163.588</c:v>
                </c:pt>
                <c:pt idx="23">
                  <c:v>10265.081</c:v>
                </c:pt>
                <c:pt idx="24">
                  <c:v>9770.4619999999995</c:v>
                </c:pt>
                <c:pt idx="25">
                  <c:v>9160.5630000000001</c:v>
                </c:pt>
                <c:pt idx="26">
                  <c:v>8842.3150000000005</c:v>
                </c:pt>
                <c:pt idx="27">
                  <c:v>8927.7359999999899</c:v>
                </c:pt>
                <c:pt idx="28">
                  <c:v>8824.2969999999896</c:v>
                </c:pt>
                <c:pt idx="29">
                  <c:v>8727.7870000000003</c:v>
                </c:pt>
                <c:pt idx="30">
                  <c:v>8548.69</c:v>
                </c:pt>
                <c:pt idx="31">
                  <c:v>8336.9789999999994</c:v>
                </c:pt>
                <c:pt idx="32">
                  <c:v>8351.3919999999998</c:v>
                </c:pt>
                <c:pt idx="33">
                  <c:v>8171.4059999999999</c:v>
                </c:pt>
                <c:pt idx="34">
                  <c:v>8235.8490000000002</c:v>
                </c:pt>
                <c:pt idx="35">
                  <c:v>8119.1319999999996</c:v>
                </c:pt>
                <c:pt idx="36">
                  <c:v>8320.8050000000003</c:v>
                </c:pt>
                <c:pt idx="37">
                  <c:v>8238.5569999999898</c:v>
                </c:pt>
                <c:pt idx="38">
                  <c:v>7681.02</c:v>
                </c:pt>
                <c:pt idx="39">
                  <c:v>7529.1180000000004</c:v>
                </c:pt>
                <c:pt idx="40">
                  <c:v>7527.9750000000004</c:v>
                </c:pt>
                <c:pt idx="41">
                  <c:v>7575.6719999999996</c:v>
                </c:pt>
                <c:pt idx="42">
                  <c:v>7341.6450000000004</c:v>
                </c:pt>
                <c:pt idx="43">
                  <c:v>7069.8379999999997</c:v>
                </c:pt>
                <c:pt idx="44">
                  <c:v>6948.8680000000004</c:v>
                </c:pt>
                <c:pt idx="45">
                  <c:v>7055.12</c:v>
                </c:pt>
                <c:pt idx="46">
                  <c:v>6934.9790000000003</c:v>
                </c:pt>
                <c:pt idx="47">
                  <c:v>7083.6329999999998</c:v>
                </c:pt>
                <c:pt idx="48">
                  <c:v>7212.7860000000001</c:v>
                </c:pt>
                <c:pt idx="49">
                  <c:v>6639.7039999999997</c:v>
                </c:pt>
                <c:pt idx="50">
                  <c:v>6212.3869999999997</c:v>
                </c:pt>
                <c:pt idx="51">
                  <c:v>6088.3789999999999</c:v>
                </c:pt>
                <c:pt idx="52">
                  <c:v>6147.8530000000001</c:v>
                </c:pt>
                <c:pt idx="53">
                  <c:v>5953.8639999999996</c:v>
                </c:pt>
                <c:pt idx="54">
                  <c:v>5839.1329999999998</c:v>
                </c:pt>
                <c:pt idx="55">
                  <c:v>6037.2139999999999</c:v>
                </c:pt>
                <c:pt idx="56">
                  <c:v>6242.6379999999999</c:v>
                </c:pt>
                <c:pt idx="57">
                  <c:v>6412.018</c:v>
                </c:pt>
                <c:pt idx="58">
                  <c:v>6229.13</c:v>
                </c:pt>
                <c:pt idx="59">
                  <c:v>6110.59</c:v>
                </c:pt>
                <c:pt idx="60">
                  <c:v>6071.4309999999996</c:v>
                </c:pt>
                <c:pt idx="61">
                  <c:v>5959.7259999999997</c:v>
                </c:pt>
                <c:pt idx="62">
                  <c:v>5899.1750000000002</c:v>
                </c:pt>
                <c:pt idx="63">
                  <c:v>5824.1169999999902</c:v>
                </c:pt>
                <c:pt idx="64">
                  <c:v>5681.7079999999996</c:v>
                </c:pt>
                <c:pt idx="65">
                  <c:v>5450.4340000000002</c:v>
                </c:pt>
                <c:pt idx="66">
                  <c:v>5444.0789999999997</c:v>
                </c:pt>
                <c:pt idx="67">
                  <c:v>5034.9380000000001</c:v>
                </c:pt>
                <c:pt idx="68">
                  <c:v>4784.6419999999998</c:v>
                </c:pt>
                <c:pt idx="69">
                  <c:v>4653.8</c:v>
                </c:pt>
                <c:pt idx="70">
                  <c:v>4349.2309999999998</c:v>
                </c:pt>
                <c:pt idx="71">
                  <c:v>4284.8249999999998</c:v>
                </c:pt>
                <c:pt idx="72">
                  <c:v>3901.9650000000001</c:v>
                </c:pt>
                <c:pt idx="73">
                  <c:v>3810.9540000000002</c:v>
                </c:pt>
                <c:pt idx="74">
                  <c:v>3718.1929999999902</c:v>
                </c:pt>
                <c:pt idx="75">
                  <c:v>3635.6709999999998</c:v>
                </c:pt>
                <c:pt idx="76">
                  <c:v>3441.0839999999998</c:v>
                </c:pt>
                <c:pt idx="77">
                  <c:v>3281.973</c:v>
                </c:pt>
                <c:pt idx="78">
                  <c:v>3371.7570000000001</c:v>
                </c:pt>
                <c:pt idx="79">
                  <c:v>3175.6550000000002</c:v>
                </c:pt>
                <c:pt idx="80">
                  <c:v>3250.712</c:v>
                </c:pt>
                <c:pt idx="81">
                  <c:v>3256.2829999999999</c:v>
                </c:pt>
                <c:pt idx="82">
                  <c:v>2519.884</c:v>
                </c:pt>
                <c:pt idx="83">
                  <c:v>2461.098</c:v>
                </c:pt>
                <c:pt idx="84">
                  <c:v>2389.7600000000002</c:v>
                </c:pt>
                <c:pt idx="85">
                  <c:v>2185.4369999999999</c:v>
                </c:pt>
                <c:pt idx="86">
                  <c:v>1849.0350000000001</c:v>
                </c:pt>
                <c:pt idx="87">
                  <c:v>1549.45</c:v>
                </c:pt>
                <c:pt idx="88">
                  <c:v>1498.3920000000001</c:v>
                </c:pt>
                <c:pt idx="89">
                  <c:v>1346.8339999999901</c:v>
                </c:pt>
                <c:pt idx="90">
                  <c:v>5851.0590000000002</c:v>
                </c:pt>
              </c:numCache>
            </c:numRef>
          </c:xVal>
          <c:yVal>
            <c:numRef>
              <c:f>'2018 to 2043 pyramid'!$AZ$7:$AZ$97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 formatCode="#,##0">
                  <c:v>90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B1-4DF4-A69B-DDAC35A38988}"/>
            </c:ext>
          </c:extLst>
        </c:ser>
        <c:ser>
          <c:idx val="4"/>
          <c:order val="3"/>
          <c:tx>
            <c:v>Original</c:v>
          </c:tx>
          <c:spPr>
            <a:ln>
              <a:solidFill>
                <a:srgbClr val="660033"/>
              </a:solidFill>
            </a:ln>
          </c:spPr>
          <c:marker>
            <c:symbol val="none"/>
          </c:marker>
          <c:xVal>
            <c:numRef>
              <c:f>'2018 to 2043 pyramid'!$BH$7:$BH$97</c:f>
              <c:numCache>
                <c:formatCode>#,##0</c:formatCode>
                <c:ptCount val="91"/>
                <c:pt idx="0">
                  <c:v>-8354.9359999999997</c:v>
                </c:pt>
                <c:pt idx="1">
                  <c:v>-8252.8889999999992</c:v>
                </c:pt>
                <c:pt idx="2">
                  <c:v>-8136.8369999999904</c:v>
                </c:pt>
                <c:pt idx="3">
                  <c:v>-8074.5369999999903</c:v>
                </c:pt>
                <c:pt idx="4">
                  <c:v>-8011.5990000000002</c:v>
                </c:pt>
                <c:pt idx="5">
                  <c:v>-7947.5739999999996</c:v>
                </c:pt>
                <c:pt idx="6">
                  <c:v>-7913.9609999999902</c:v>
                </c:pt>
                <c:pt idx="7">
                  <c:v>-7926.4780000000001</c:v>
                </c:pt>
                <c:pt idx="8">
                  <c:v>-7890.0249999999996</c:v>
                </c:pt>
                <c:pt idx="9">
                  <c:v>-7846.9669999999996</c:v>
                </c:pt>
                <c:pt idx="10">
                  <c:v>-7918.6219999999903</c:v>
                </c:pt>
                <c:pt idx="11">
                  <c:v>-8406.6149999999998</c:v>
                </c:pt>
                <c:pt idx="12">
                  <c:v>-8443.0630000000001</c:v>
                </c:pt>
                <c:pt idx="13">
                  <c:v>-8391.7719999999899</c:v>
                </c:pt>
                <c:pt idx="14">
                  <c:v>-8563.6479999999992</c:v>
                </c:pt>
                <c:pt idx="15">
                  <c:v>-8700.8529999999992</c:v>
                </c:pt>
                <c:pt idx="16">
                  <c:v>-8898.8439999999991</c:v>
                </c:pt>
                <c:pt idx="17">
                  <c:v>-8440.3799999999992</c:v>
                </c:pt>
                <c:pt idx="18">
                  <c:v>-8777.0130000000008</c:v>
                </c:pt>
                <c:pt idx="19">
                  <c:v>-11318.867</c:v>
                </c:pt>
                <c:pt idx="20">
                  <c:v>-11782.648999999999</c:v>
                </c:pt>
                <c:pt idx="21">
                  <c:v>-11352.281000000001</c:v>
                </c:pt>
                <c:pt idx="22">
                  <c:v>-10886.111000000001</c:v>
                </c:pt>
                <c:pt idx="23">
                  <c:v>-10313.777</c:v>
                </c:pt>
                <c:pt idx="24">
                  <c:v>-10017.152</c:v>
                </c:pt>
                <c:pt idx="25">
                  <c:v>-9637.2209999999995</c:v>
                </c:pt>
                <c:pt idx="26">
                  <c:v>-9368.8770000000004</c:v>
                </c:pt>
                <c:pt idx="27">
                  <c:v>-9405.9040000000005</c:v>
                </c:pt>
                <c:pt idx="28">
                  <c:v>-9502.4709999999995</c:v>
                </c:pt>
                <c:pt idx="29">
                  <c:v>-9454.0949999999993</c:v>
                </c:pt>
                <c:pt idx="30">
                  <c:v>-9300.8340000000007</c:v>
                </c:pt>
                <c:pt idx="31">
                  <c:v>-9352.3629999999994</c:v>
                </c:pt>
                <c:pt idx="32">
                  <c:v>-9153.8510000000006</c:v>
                </c:pt>
                <c:pt idx="33">
                  <c:v>-8952.3140000000003</c:v>
                </c:pt>
                <c:pt idx="34">
                  <c:v>-9033.8269999999993</c:v>
                </c:pt>
                <c:pt idx="35">
                  <c:v>-8757.4330000000009</c:v>
                </c:pt>
                <c:pt idx="36">
                  <c:v>-8687.8189999999995</c:v>
                </c:pt>
                <c:pt idx="37">
                  <c:v>-8706.2359999999899</c:v>
                </c:pt>
                <c:pt idx="38">
                  <c:v>-8262.2749999999996</c:v>
                </c:pt>
                <c:pt idx="39">
                  <c:v>-7736.5419999999904</c:v>
                </c:pt>
                <c:pt idx="40">
                  <c:v>-7551.0010000000002</c:v>
                </c:pt>
                <c:pt idx="41">
                  <c:v>-7224.2479999999996</c:v>
                </c:pt>
                <c:pt idx="42">
                  <c:v>-7235.1219999999903</c:v>
                </c:pt>
                <c:pt idx="43">
                  <c:v>-7235.7479999999996</c:v>
                </c:pt>
                <c:pt idx="44">
                  <c:v>-6825.6180000000004</c:v>
                </c:pt>
                <c:pt idx="45">
                  <c:v>-6937.1890000000003</c:v>
                </c:pt>
                <c:pt idx="46">
                  <c:v>-6710.81699999999</c:v>
                </c:pt>
                <c:pt idx="47">
                  <c:v>-6812.366</c:v>
                </c:pt>
                <c:pt idx="48">
                  <c:v>-6778.40199999999</c:v>
                </c:pt>
                <c:pt idx="49">
                  <c:v>-6436.27</c:v>
                </c:pt>
                <c:pt idx="50">
                  <c:v>-5970.3269999999902</c:v>
                </c:pt>
                <c:pt idx="51">
                  <c:v>-5903.835</c:v>
                </c:pt>
                <c:pt idx="52">
                  <c:v>-5912.8369999999904</c:v>
                </c:pt>
                <c:pt idx="53">
                  <c:v>-5878.3090000000002</c:v>
                </c:pt>
                <c:pt idx="54">
                  <c:v>-5851.991</c:v>
                </c:pt>
                <c:pt idx="55">
                  <c:v>-5988.7380000000003</c:v>
                </c:pt>
                <c:pt idx="56">
                  <c:v>-6090.6759999999904</c:v>
                </c:pt>
                <c:pt idx="57">
                  <c:v>-5950.9589999999998</c:v>
                </c:pt>
                <c:pt idx="58">
                  <c:v>-5965.8789999999999</c:v>
                </c:pt>
                <c:pt idx="59">
                  <c:v>-5846.5330000000004</c:v>
                </c:pt>
                <c:pt idx="60">
                  <c:v>-5832.9780000000001</c:v>
                </c:pt>
                <c:pt idx="61">
                  <c:v>-5607.9390000000003</c:v>
                </c:pt>
                <c:pt idx="62">
                  <c:v>-5534.1239999999998</c:v>
                </c:pt>
                <c:pt idx="63">
                  <c:v>-5453.9169999999904</c:v>
                </c:pt>
                <c:pt idx="64">
                  <c:v>-5256.0829999999996</c:v>
                </c:pt>
                <c:pt idx="65">
                  <c:v>-5318.915</c:v>
                </c:pt>
                <c:pt idx="66">
                  <c:v>-5071.4859999999999</c:v>
                </c:pt>
                <c:pt idx="67">
                  <c:v>-4594.1840000000002</c:v>
                </c:pt>
                <c:pt idx="68">
                  <c:v>-4395.0630000000001</c:v>
                </c:pt>
                <c:pt idx="69">
                  <c:v>-4107.6629999999996</c:v>
                </c:pt>
                <c:pt idx="70">
                  <c:v>-4114.5919999999996</c:v>
                </c:pt>
                <c:pt idx="71">
                  <c:v>-3750.86</c:v>
                </c:pt>
                <c:pt idx="72">
                  <c:v>-3556.18099999999</c:v>
                </c:pt>
                <c:pt idx="73">
                  <c:v>-3454.5709999999999</c:v>
                </c:pt>
                <c:pt idx="74">
                  <c:v>-3363.32</c:v>
                </c:pt>
                <c:pt idx="75">
                  <c:v>-3260.9969999999998</c:v>
                </c:pt>
                <c:pt idx="76">
                  <c:v>-3038.4809999999902</c:v>
                </c:pt>
                <c:pt idx="77">
                  <c:v>-2763.665</c:v>
                </c:pt>
                <c:pt idx="78">
                  <c:v>-2728.7890000000002</c:v>
                </c:pt>
                <c:pt idx="79">
                  <c:v>-2535.8850000000002</c:v>
                </c:pt>
                <c:pt idx="80">
                  <c:v>-2542.1590000000001</c:v>
                </c:pt>
                <c:pt idx="81">
                  <c:v>-2607.1909999999998</c:v>
                </c:pt>
                <c:pt idx="82">
                  <c:v>-2008.7179999999901</c:v>
                </c:pt>
                <c:pt idx="83">
                  <c:v>-1883.9159999999999</c:v>
                </c:pt>
                <c:pt idx="84">
                  <c:v>-1814.9579999999901</c:v>
                </c:pt>
                <c:pt idx="85">
                  <c:v>-1579.8489999999999</c:v>
                </c:pt>
                <c:pt idx="86">
                  <c:v>-1320.5709999999999</c:v>
                </c:pt>
                <c:pt idx="87">
                  <c:v>-1067.54</c:v>
                </c:pt>
                <c:pt idx="88">
                  <c:v>-1008.15199999999</c:v>
                </c:pt>
                <c:pt idx="89">
                  <c:v>-936.55399999999997</c:v>
                </c:pt>
                <c:pt idx="90">
                  <c:v>-3260.77</c:v>
                </c:pt>
              </c:numCache>
            </c:numRef>
          </c:xVal>
          <c:yVal>
            <c:numRef>
              <c:f>'2018 to 2043 pyramid'!$AZ$7:$AZ$97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 formatCode="#,##0">
                  <c:v>90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9B1-4DF4-A69B-DDAC35A38988}"/>
            </c:ext>
          </c:extLst>
        </c:ser>
        <c:ser>
          <c:idx val="3"/>
          <c:order val="4"/>
          <c:spPr>
            <a:ln>
              <a:noFill/>
            </a:ln>
          </c:spPr>
          <c:marker>
            <c:symbol val="none"/>
          </c:marker>
          <c:xVal>
            <c:numRef>
              <c:f>'2018 to 2043 pyramid'!$BK$7:$BK$8</c:f>
              <c:numCache>
                <c:formatCode>#,##0</c:formatCode>
                <c:ptCount val="2"/>
                <c:pt idx="0">
                  <c:v>12958.332</c:v>
                </c:pt>
                <c:pt idx="1">
                  <c:v>-12958.332</c:v>
                </c:pt>
              </c:numCache>
            </c:numRef>
          </c:xVal>
          <c:yVal>
            <c:numRef>
              <c:f>'2018 to 2043 pyramid'!$AZ$7:$AZ$8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9B1-4DF4-A69B-DDAC35A38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675008"/>
        <c:axId val="171673088"/>
      </c:scatterChart>
      <c:catAx>
        <c:axId val="1716648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300" b="1">
                    <a:solidFill>
                      <a:srgbClr val="7030A0"/>
                    </a:solidFill>
                  </a:defRPr>
                </a:pPr>
                <a:r>
                  <a:rPr lang="en-GB" sz="1300" b="1">
                    <a:solidFill>
                      <a:srgbClr val="7030A0"/>
                    </a:solidFill>
                  </a:rPr>
                  <a:t>Age</a:t>
                </a:r>
              </a:p>
            </c:rich>
          </c:tx>
          <c:layout>
            <c:manualLayout>
              <c:xMode val="edge"/>
              <c:yMode val="edge"/>
              <c:x val="6.282035550117345E-3"/>
              <c:y val="1.3380613691712289E-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0">
                <a:solidFill>
                  <a:srgbClr val="7030A0"/>
                </a:solidFill>
              </a:defRPr>
            </a:pPr>
            <a:endParaRPr lang="en-US"/>
          </a:p>
        </c:txPr>
        <c:crossAx val="17166681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716668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300">
                    <a:solidFill>
                      <a:srgbClr val="7030A0"/>
                    </a:solidFill>
                  </a:defRPr>
                </a:pPr>
                <a:r>
                  <a:rPr lang="en-US" sz="1300">
                    <a:solidFill>
                      <a:srgbClr val="7030A0"/>
                    </a:solidFill>
                  </a:rPr>
                  <a:t>Population</a:t>
                </a:r>
              </a:p>
            </c:rich>
          </c:tx>
          <c:layout/>
          <c:overlay val="0"/>
        </c:title>
        <c:numFmt formatCode="#,##0;[Black]#,##0" sourceLinked="0"/>
        <c:majorTickMark val="out"/>
        <c:minorTickMark val="none"/>
        <c:tickLblPos val="nextTo"/>
        <c:txPr>
          <a:bodyPr/>
          <a:lstStyle/>
          <a:p>
            <a:pPr>
              <a:defRPr sz="1200" b="0">
                <a:solidFill>
                  <a:srgbClr val="7030A0"/>
                </a:solidFill>
              </a:defRPr>
            </a:pPr>
            <a:endParaRPr lang="en-US"/>
          </a:p>
        </c:txPr>
        <c:crossAx val="171664896"/>
        <c:crosses val="autoZero"/>
        <c:crossBetween val="between"/>
      </c:valAx>
      <c:valAx>
        <c:axId val="171673088"/>
        <c:scaling>
          <c:orientation val="minMax"/>
          <c:max val="9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1300" b="1">
                    <a:solidFill>
                      <a:srgbClr val="7030A0"/>
                    </a:solidFill>
                  </a:defRPr>
                </a:pPr>
                <a:r>
                  <a:rPr lang="en-GB" sz="1300" b="1">
                    <a:solidFill>
                      <a:srgbClr val="7030A0"/>
                    </a:solidFill>
                  </a:rPr>
                  <a:t>Age</a:t>
                </a:r>
              </a:p>
            </c:rich>
          </c:tx>
          <c:layout>
            <c:manualLayout>
              <c:xMode val="edge"/>
              <c:yMode val="edge"/>
              <c:x val="0.93539111955955156"/>
              <c:y val="1.858046169376497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0" i="0" baseline="0">
                <a:solidFill>
                  <a:srgbClr val="7030A0"/>
                </a:solidFill>
              </a:defRPr>
            </a:pPr>
            <a:endParaRPr lang="en-US"/>
          </a:p>
        </c:txPr>
        <c:crossAx val="171675008"/>
        <c:crosses val="max"/>
        <c:crossBetween val="midCat"/>
      </c:valAx>
      <c:valAx>
        <c:axId val="1716750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one"/>
        <c:crossAx val="171673088"/>
        <c:crosses val="autoZero"/>
        <c:crossBetween val="midCat"/>
      </c:valAx>
      <c:spPr>
        <a:ln>
          <a:solidFill>
            <a:schemeClr val="accent1"/>
          </a:solidFill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29679963731704312"/>
          <c:y val="0.90564308420723427"/>
          <c:w val="0.56574931630049741"/>
          <c:h val="6.7836389242463463E-2"/>
        </c:manualLayout>
      </c:layout>
      <c:overlay val="0"/>
      <c:txPr>
        <a:bodyPr/>
        <a:lstStyle/>
        <a:p>
          <a:pPr>
            <a:defRPr sz="1200" b="0" baseline="0">
              <a:solidFill>
                <a:srgbClr val="7030A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>
      <c:oddFooter>&amp;L&amp;8Transportation &amp; Connectivity, Economy Directorate, www.birmingham.gov.uk\census, brenda.henry@birmingham.gov.uk, 0121 303 4208</c:oddFooter>
    </c:headerFooter>
    <c:pageMargins b="0.74803149606299213" l="0.23622047244094491" r="0.23622047244094491" t="0.74803149606299213" header="0.31496062992125984" footer="0.31496062992125984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b="0"/>
            </a:pPr>
            <a:r>
              <a:rPr lang="en-GB" b="0"/>
              <a:t>2018 population projections compared with previous bases - Birmingham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2014-base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'2006v2018'!$A$12:$A$41</c:f>
              <c:numCache>
                <c:formatCode>General</c:formatCode>
                <c:ptCount val="3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  <c:pt idx="20">
                  <c:v>2034</c:v>
                </c:pt>
                <c:pt idx="21">
                  <c:v>2035</c:v>
                </c:pt>
                <c:pt idx="22">
                  <c:v>2036</c:v>
                </c:pt>
                <c:pt idx="23">
                  <c:v>2037</c:v>
                </c:pt>
                <c:pt idx="24">
                  <c:v>2038</c:v>
                </c:pt>
                <c:pt idx="25">
                  <c:v>2039</c:v>
                </c:pt>
                <c:pt idx="26">
                  <c:v>2040</c:v>
                </c:pt>
                <c:pt idx="27">
                  <c:v>2041</c:v>
                </c:pt>
                <c:pt idx="28">
                  <c:v>2042</c:v>
                </c:pt>
                <c:pt idx="29">
                  <c:v>2043</c:v>
                </c:pt>
              </c:numCache>
            </c:numRef>
          </c:cat>
          <c:val>
            <c:numRef>
              <c:f>'2006v2018'!$F$10:$F$39</c:f>
              <c:numCache>
                <c:formatCode>General</c:formatCode>
                <c:ptCount val="30"/>
                <c:pt idx="2" formatCode="#,##0">
                  <c:v>1101360</c:v>
                </c:pt>
                <c:pt idx="3" formatCode="#,##0">
                  <c:v>1112604.48</c:v>
                </c:pt>
                <c:pt idx="4" formatCode="#,##0">
                  <c:v>1122524.2660000001</c:v>
                </c:pt>
                <c:pt idx="5" formatCode="#,##0">
                  <c:v>1131838.321</c:v>
                </c:pt>
                <c:pt idx="6" formatCode="#,##0">
                  <c:v>1140969.389</c:v>
                </c:pt>
                <c:pt idx="7" formatCode="#,##0">
                  <c:v>1149525.622</c:v>
                </c:pt>
                <c:pt idx="8" formatCode="#,##0">
                  <c:v>1157696.9350000001</c:v>
                </c:pt>
                <c:pt idx="9" formatCode="#,##0">
                  <c:v>1165532.5179999999</c:v>
                </c:pt>
                <c:pt idx="10" formatCode="#,##0">
                  <c:v>1173443.2390000001</c:v>
                </c:pt>
                <c:pt idx="11" formatCode="#,##0">
                  <c:v>1181487.2390000001</c:v>
                </c:pt>
                <c:pt idx="12" formatCode="#,##0">
                  <c:v>1189556.946</c:v>
                </c:pt>
                <c:pt idx="13" formatCode="#,##0">
                  <c:v>1197695.3459999999</c:v>
                </c:pt>
                <c:pt idx="14" formatCode="#,##0">
                  <c:v>1205831.078</c:v>
                </c:pt>
                <c:pt idx="15" formatCode="#,##0">
                  <c:v>1213953.2220000001</c:v>
                </c:pt>
                <c:pt idx="16" formatCode="#,##0">
                  <c:v>1221927.513</c:v>
                </c:pt>
                <c:pt idx="17" formatCode="#,##0">
                  <c:v>1229874.946</c:v>
                </c:pt>
                <c:pt idx="18" formatCode="#,##0">
                  <c:v>1237808.0390000001</c:v>
                </c:pt>
                <c:pt idx="19" formatCode="#,##0">
                  <c:v>1245687.027</c:v>
                </c:pt>
                <c:pt idx="20" formatCode="#,##0">
                  <c:v>1253346.7790000001</c:v>
                </c:pt>
                <c:pt idx="21" formatCode="#,##0">
                  <c:v>1260791.1680000001</c:v>
                </c:pt>
                <c:pt idx="22" formatCode="#,##0">
                  <c:v>1268109.108</c:v>
                </c:pt>
                <c:pt idx="23" formatCode="#,##0">
                  <c:v>1275404.9890000001</c:v>
                </c:pt>
                <c:pt idx="24" formatCode="#,##0">
                  <c:v>1282723.095</c:v>
                </c:pt>
                <c:pt idx="25" formatCode="#,##0">
                  <c:v>1290073.1939999999</c:v>
                </c:pt>
                <c:pt idx="26" formatCode="#,##0">
                  <c:v>1297411.0390000001</c:v>
                </c:pt>
                <c:pt idx="27" formatCode="#,##0">
                  <c:v>1304710.2560000001</c:v>
                </c:pt>
              </c:numCache>
            </c:numRef>
          </c:val>
          <c:smooth val="0"/>
        </c:ser>
        <c:ser>
          <c:idx val="3"/>
          <c:order val="1"/>
          <c:tx>
            <c:v>2016-base</c:v>
          </c:tx>
          <c:spPr>
            <a:ln w="571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'2006v2018'!$A$12:$A$41</c:f>
              <c:numCache>
                <c:formatCode>General</c:formatCode>
                <c:ptCount val="3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  <c:pt idx="20">
                  <c:v>2034</c:v>
                </c:pt>
                <c:pt idx="21">
                  <c:v>2035</c:v>
                </c:pt>
                <c:pt idx="22">
                  <c:v>2036</c:v>
                </c:pt>
                <c:pt idx="23">
                  <c:v>2037</c:v>
                </c:pt>
                <c:pt idx="24">
                  <c:v>2038</c:v>
                </c:pt>
                <c:pt idx="25">
                  <c:v>2039</c:v>
                </c:pt>
                <c:pt idx="26">
                  <c:v>2040</c:v>
                </c:pt>
                <c:pt idx="27">
                  <c:v>2041</c:v>
                </c:pt>
                <c:pt idx="28">
                  <c:v>2042</c:v>
                </c:pt>
                <c:pt idx="29">
                  <c:v>2043</c:v>
                </c:pt>
              </c:numCache>
            </c:numRef>
          </c:cat>
          <c:val>
            <c:numRef>
              <c:f>'2006v2018'!$G$10:$G$39</c:f>
              <c:numCache>
                <c:formatCode>General</c:formatCode>
                <c:ptCount val="30"/>
                <c:pt idx="4" formatCode="#,##0">
                  <c:v>1128077</c:v>
                </c:pt>
                <c:pt idx="5" formatCode="#,##0">
                  <c:v>1137798.459</c:v>
                </c:pt>
                <c:pt idx="6" formatCode="#,##0">
                  <c:v>1147290.426</c:v>
                </c:pt>
                <c:pt idx="7" formatCode="#,##0">
                  <c:v>1156185.061</c:v>
                </c:pt>
                <c:pt idx="8" formatCode="#,##0">
                  <c:v>1164429.047</c:v>
                </c:pt>
                <c:pt idx="9" formatCode="#,##0">
                  <c:v>1172132.7320000001</c:v>
                </c:pt>
                <c:pt idx="10" formatCode="#,##0">
                  <c:v>1179657.422</c:v>
                </c:pt>
                <c:pt idx="11" formatCode="#,##0">
                  <c:v>1186980.3470000001</c:v>
                </c:pt>
                <c:pt idx="12" formatCode="#,##0">
                  <c:v>1194365.969</c:v>
                </c:pt>
                <c:pt idx="13" formatCode="#,##0">
                  <c:v>1201879.558</c:v>
                </c:pt>
                <c:pt idx="14" formatCode="#,##0">
                  <c:v>1209465.459</c:v>
                </c:pt>
                <c:pt idx="15" formatCode="#,##0">
                  <c:v>1217087.956</c:v>
                </c:pt>
                <c:pt idx="16" formatCode="#,##0">
                  <c:v>1224543.2279999999</c:v>
                </c:pt>
                <c:pt idx="17" formatCode="#,##0">
                  <c:v>1231973.01</c:v>
                </c:pt>
                <c:pt idx="18" formatCode="#,##0">
                  <c:v>1239403.317</c:v>
                </c:pt>
                <c:pt idx="19" formatCode="#,##0">
                  <c:v>1246779.2180000001</c:v>
                </c:pt>
                <c:pt idx="20" formatCode="#,##0">
                  <c:v>1253906.335</c:v>
                </c:pt>
                <c:pt idx="21" formatCode="#,##0">
                  <c:v>1260798.324</c:v>
                </c:pt>
                <c:pt idx="22" formatCode="#,##0">
                  <c:v>1267551.618</c:v>
                </c:pt>
                <c:pt idx="23" formatCode="#,##0">
                  <c:v>1274245.764</c:v>
                </c:pt>
                <c:pt idx="24" formatCode="#,##0">
                  <c:v>1280783.561</c:v>
                </c:pt>
                <c:pt idx="25" formatCode="#,##0">
                  <c:v>1287323.254</c:v>
                </c:pt>
                <c:pt idx="26" formatCode="#,##0">
                  <c:v>1293850.9909999999</c:v>
                </c:pt>
                <c:pt idx="27" formatCode="#,##0">
                  <c:v>1300362.6189999999</c:v>
                </c:pt>
                <c:pt idx="28" formatCode="#,##0">
                  <c:v>1306841.169</c:v>
                </c:pt>
                <c:pt idx="29" formatCode="#,##0">
                  <c:v>1313270.8910000001</c:v>
                </c:pt>
              </c:numCache>
            </c:numRef>
          </c:val>
          <c:smooth val="0"/>
        </c:ser>
        <c:ser>
          <c:idx val="0"/>
          <c:order val="2"/>
          <c:tx>
            <c:v>2018-base</c:v>
          </c:tx>
          <c:spPr>
            <a:ln w="50800">
              <a:solidFill>
                <a:srgbClr val="FF0066"/>
              </a:solidFill>
            </a:ln>
          </c:spPr>
          <c:marker>
            <c:symbol val="none"/>
          </c:marker>
          <c:cat>
            <c:numRef>
              <c:f>'2006v2018'!$A$12:$A$41</c:f>
              <c:numCache>
                <c:formatCode>General</c:formatCode>
                <c:ptCount val="3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  <c:pt idx="20">
                  <c:v>2034</c:v>
                </c:pt>
                <c:pt idx="21">
                  <c:v>2035</c:v>
                </c:pt>
                <c:pt idx="22">
                  <c:v>2036</c:v>
                </c:pt>
                <c:pt idx="23">
                  <c:v>2037</c:v>
                </c:pt>
                <c:pt idx="24">
                  <c:v>2038</c:v>
                </c:pt>
                <c:pt idx="25">
                  <c:v>2039</c:v>
                </c:pt>
                <c:pt idx="26">
                  <c:v>2040</c:v>
                </c:pt>
                <c:pt idx="27">
                  <c:v>2041</c:v>
                </c:pt>
                <c:pt idx="28">
                  <c:v>2042</c:v>
                </c:pt>
                <c:pt idx="29">
                  <c:v>2043</c:v>
                </c:pt>
              </c:numCache>
            </c:numRef>
          </c:cat>
          <c:val>
            <c:numRef>
              <c:f>'2006v2018'!$H$10:$H$39</c:f>
              <c:numCache>
                <c:formatCode>General</c:formatCode>
                <c:ptCount val="30"/>
                <c:pt idx="6" formatCode="#,##0">
                  <c:v>1141374</c:v>
                </c:pt>
                <c:pt idx="7" formatCode="#,##0">
                  <c:v>1147620</c:v>
                </c:pt>
                <c:pt idx="8" formatCode="#,##0">
                  <c:v>1152785</c:v>
                </c:pt>
                <c:pt idx="9" formatCode="#,##0">
                  <c:v>1157285</c:v>
                </c:pt>
                <c:pt idx="10" formatCode="#,##0">
                  <c:v>1161477</c:v>
                </c:pt>
                <c:pt idx="11" formatCode="#,##0">
                  <c:v>1165531</c:v>
                </c:pt>
                <c:pt idx="12" formatCode="#,##0">
                  <c:v>1169458</c:v>
                </c:pt>
                <c:pt idx="13" formatCode="#,##0">
                  <c:v>1173363</c:v>
                </c:pt>
                <c:pt idx="14" formatCode="#,##0">
                  <c:v>1177470</c:v>
                </c:pt>
                <c:pt idx="15" formatCode="#,##0">
                  <c:v>1181759</c:v>
                </c:pt>
                <c:pt idx="16" formatCode="#,##0">
                  <c:v>1185989</c:v>
                </c:pt>
                <c:pt idx="17" formatCode="#,##0">
                  <c:v>1190356</c:v>
                </c:pt>
                <c:pt idx="18" formatCode="#,##0">
                  <c:v>1194894</c:v>
                </c:pt>
                <c:pt idx="19" formatCode="#,##0">
                  <c:v>1199533</c:v>
                </c:pt>
                <c:pt idx="20" formatCode="#,##0">
                  <c:v>1204008</c:v>
                </c:pt>
                <c:pt idx="21" formatCode="#,##0">
                  <c:v>1208354</c:v>
                </c:pt>
                <c:pt idx="22" formatCode="#,##0">
                  <c:v>1212714</c:v>
                </c:pt>
                <c:pt idx="23" formatCode="#,##0">
                  <c:v>1217164</c:v>
                </c:pt>
                <c:pt idx="24" formatCode="#,##0">
                  <c:v>1221532</c:v>
                </c:pt>
                <c:pt idx="25" formatCode="#,##0">
                  <c:v>1225833</c:v>
                </c:pt>
                <c:pt idx="26" formatCode="#,##0">
                  <c:v>1230018</c:v>
                </c:pt>
                <c:pt idx="27" formatCode="#,##0">
                  <c:v>1234300</c:v>
                </c:pt>
                <c:pt idx="28" formatCode="#,##0">
                  <c:v>1238645</c:v>
                </c:pt>
                <c:pt idx="29" formatCode="#,##0">
                  <c:v>1243007</c:v>
                </c:pt>
              </c:numCache>
            </c:numRef>
          </c:val>
          <c:smooth val="0"/>
        </c:ser>
        <c:ser>
          <c:idx val="4"/>
          <c:order val="3"/>
          <c:tx>
            <c:v>2018 alternative internal migration</c:v>
          </c:tx>
          <c:spPr>
            <a:ln w="50800">
              <a:solidFill>
                <a:srgbClr val="00B0F0"/>
              </a:solidFill>
              <a:prstDash val="sysDash"/>
            </a:ln>
          </c:spPr>
          <c:marker>
            <c:symbol val="none"/>
          </c:marker>
          <c:cat>
            <c:numRef>
              <c:f>'2006v2018'!$A$12:$A$41</c:f>
              <c:numCache>
                <c:formatCode>General</c:formatCode>
                <c:ptCount val="3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  <c:pt idx="20">
                  <c:v>2034</c:v>
                </c:pt>
                <c:pt idx="21">
                  <c:v>2035</c:v>
                </c:pt>
                <c:pt idx="22">
                  <c:v>2036</c:v>
                </c:pt>
                <c:pt idx="23">
                  <c:v>2037</c:v>
                </c:pt>
                <c:pt idx="24">
                  <c:v>2038</c:v>
                </c:pt>
                <c:pt idx="25">
                  <c:v>2039</c:v>
                </c:pt>
                <c:pt idx="26">
                  <c:v>2040</c:v>
                </c:pt>
                <c:pt idx="27">
                  <c:v>2041</c:v>
                </c:pt>
                <c:pt idx="28">
                  <c:v>2042</c:v>
                </c:pt>
                <c:pt idx="29">
                  <c:v>2043</c:v>
                </c:pt>
              </c:numCache>
            </c:numRef>
          </c:cat>
          <c:val>
            <c:numRef>
              <c:f>'2006v2018'!$I$10:$I$39</c:f>
              <c:numCache>
                <c:formatCode>General</c:formatCode>
                <c:ptCount val="30"/>
                <c:pt idx="6" formatCode="#,##0">
                  <c:v>1141374</c:v>
                </c:pt>
                <c:pt idx="7" formatCode="#,##0">
                  <c:v>1150264.3999999999</c:v>
                </c:pt>
                <c:pt idx="8" formatCode="#,##0">
                  <c:v>1158040.6000000001</c:v>
                </c:pt>
                <c:pt idx="9" formatCode="#,##0">
                  <c:v>1165086.3999999999</c:v>
                </c:pt>
                <c:pt idx="10" formatCode="#,##0">
                  <c:v>1171746.2</c:v>
                </c:pt>
                <c:pt idx="11" formatCode="#,##0">
                  <c:v>1178186.5</c:v>
                </c:pt>
                <c:pt idx="12" formatCode="#,##0">
                  <c:v>1184452.1000000001</c:v>
                </c:pt>
                <c:pt idx="13" formatCode="#,##0">
                  <c:v>1190633.3999999999</c:v>
                </c:pt>
                <c:pt idx="14" formatCode="#,##0">
                  <c:v>1196965.6000000001</c:v>
                </c:pt>
                <c:pt idx="15" formatCode="#,##0">
                  <c:v>1203429.8999999999</c:v>
                </c:pt>
                <c:pt idx="16" formatCode="#,##0">
                  <c:v>1209808</c:v>
                </c:pt>
                <c:pt idx="17" formatCode="#,##0">
                  <c:v>1216266.3999999999</c:v>
                </c:pt>
                <c:pt idx="18" formatCode="#,##0">
                  <c:v>1222833.2</c:v>
                </c:pt>
                <c:pt idx="19" formatCode="#,##0">
                  <c:v>1229449.1000000001</c:v>
                </c:pt>
                <c:pt idx="20" formatCode="#,##0">
                  <c:v>1235885.3999999999</c:v>
                </c:pt>
                <c:pt idx="21" formatCode="#,##0">
                  <c:v>1242165.3999999999</c:v>
                </c:pt>
                <c:pt idx="22" formatCode="#,##0">
                  <c:v>1248403.8</c:v>
                </c:pt>
                <c:pt idx="23" formatCode="#,##0">
                  <c:v>1254680.3999999999</c:v>
                </c:pt>
                <c:pt idx="24" formatCode="#,##0">
                  <c:v>1260849</c:v>
                </c:pt>
                <c:pt idx="25" formatCode="#,##0">
                  <c:v>1266914.3</c:v>
                </c:pt>
                <c:pt idx="26" formatCode="#,##0">
                  <c:v>1272817.2</c:v>
                </c:pt>
                <c:pt idx="27" formatCode="#,##0">
                  <c:v>1278748</c:v>
                </c:pt>
                <c:pt idx="28" formatCode="#,##0">
                  <c:v>1284680.1000000001</c:v>
                </c:pt>
                <c:pt idx="29" formatCode="#,##0">
                  <c:v>1290580.3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14112"/>
        <c:axId val="186315904"/>
      </c:lineChart>
      <c:catAx>
        <c:axId val="1863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86315904"/>
        <c:crosses val="autoZero"/>
        <c:auto val="1"/>
        <c:lblAlgn val="ctr"/>
        <c:lblOffset val="100"/>
        <c:tickLblSkip val="2"/>
        <c:noMultiLvlLbl val="0"/>
      </c:catAx>
      <c:valAx>
        <c:axId val="186315904"/>
        <c:scaling>
          <c:orientation val="minMax"/>
          <c:min val="1050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popualtion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ash"/>
          </a:ln>
        </c:spPr>
        <c:crossAx val="186314112"/>
        <c:crosses val="autoZero"/>
        <c:crossBetween val="between"/>
        <c:dispUnits>
          <c:builtInUnit val="thousand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5"/>
  <sheetViews>
    <sheetView tabSelected="1" zoomScale="78"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ctrlProps/ctrlProp1.xml><?xml version="1.0" encoding="utf-8"?>
<formControlPr xmlns="http://schemas.microsoft.com/office/spreadsheetml/2009/9/main" objectType="Drop" dropLines="25" dropStyle="combo" dx="16" fmlaLink="$BI$3" fmlaRange="'2018 to 2043 pyramid'!$AY$7:$AY$32" noThreeD="1" sel="1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590551</xdr:colOff>
      <xdr:row>7</xdr:row>
      <xdr:rowOff>47626</xdr:rowOff>
    </xdr:from>
    <xdr:to>
      <xdr:col>13</xdr:col>
      <xdr:colOff>219075</xdr:colOff>
      <xdr:row>31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35</xdr:col>
      <xdr:colOff>638175</xdr:colOff>
      <xdr:row>12</xdr:row>
      <xdr:rowOff>38100</xdr:rowOff>
    </xdr:from>
    <xdr:ext cx="184731" cy="264560"/>
    <xdr:sp macro="" textlink="">
      <xdr:nvSpPr>
        <xdr:cNvPr id="3" name="TextBox 2"/>
        <xdr:cNvSpPr txBox="1"/>
      </xdr:nvSpPr>
      <xdr:spPr>
        <a:xfrm>
          <a:off x="9382125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8</xdr:col>
      <xdr:colOff>523875</xdr:colOff>
      <xdr:row>11</xdr:row>
      <xdr:rowOff>133350</xdr:rowOff>
    </xdr:from>
    <xdr:to>
      <xdr:col>11</xdr:col>
      <xdr:colOff>95250</xdr:colOff>
      <xdr:row>13</xdr:row>
      <xdr:rowOff>57150</xdr:rowOff>
    </xdr:to>
    <xdr:sp macro="" textlink="">
      <xdr:nvSpPr>
        <xdr:cNvPr id="4" name="TextBox 3"/>
        <xdr:cNvSpPr txBox="1"/>
      </xdr:nvSpPr>
      <xdr:spPr>
        <a:xfrm>
          <a:off x="5000625" y="2371725"/>
          <a:ext cx="790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300" b="1">
              <a:solidFill>
                <a:srgbClr val="7030A0"/>
              </a:solidFill>
            </a:rPr>
            <a:t>Females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</xdr:row>
          <xdr:rowOff>47625</xdr:rowOff>
        </xdr:from>
        <xdr:to>
          <xdr:col>3</xdr:col>
          <xdr:colOff>171450</xdr:colOff>
          <xdr:row>5</xdr:row>
          <xdr:rowOff>95250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0.20829</cdr:x>
      <cdr:y>0.17966</cdr:y>
    </cdr:from>
    <cdr:to>
      <cdr:x>0.32444</cdr:x>
      <cdr:y>0.24736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430940" y="809433"/>
          <a:ext cx="797909" cy="30499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300" b="1">
              <a:solidFill>
                <a:srgbClr val="7030A0"/>
              </a:solidFill>
            </a:rPr>
            <a:t>Males</a:t>
          </a:r>
        </a:p>
      </cdr:txBody>
    </cdr:sp>
  </cdr:relSizeAnchor>
  <cdr:relSizeAnchor xmlns:cdr="http://schemas.openxmlformats.org/drawingml/2006/chartDrawing">
    <cdr:from>
      <cdr:x>0.20829</cdr:x>
      <cdr:y>0.17966</cdr:y>
    </cdr:from>
    <cdr:to>
      <cdr:x>0.32444</cdr:x>
      <cdr:y>0.24736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30940" y="809433"/>
          <a:ext cx="797909" cy="30499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300" b="1">
              <a:solidFill>
                <a:srgbClr val="7030A0"/>
              </a:solidFill>
            </a:rPr>
            <a:t>Males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2981" cy="60447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30"/>
  <sheetViews>
    <sheetView workbookViewId="0">
      <selection activeCell="A14" sqref="A14"/>
    </sheetView>
  </sheetViews>
  <sheetFormatPr defaultRowHeight="15"/>
  <cols>
    <col min="5" max="5" width="18.42578125" customWidth="1"/>
    <col min="14" max="14" width="12.7109375" customWidth="1"/>
  </cols>
  <sheetData>
    <row r="1" spans="1:15" ht="18.75">
      <c r="A1" s="145" t="s">
        <v>67</v>
      </c>
    </row>
    <row r="3" spans="1:15" ht="15.75">
      <c r="A3" s="114" t="s">
        <v>51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1:15" ht="15.75">
      <c r="A4" s="114" t="s">
        <v>48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spans="1:15" ht="15.75">
      <c r="A5" s="114" t="s">
        <v>49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5" ht="15.75">
      <c r="A6" s="11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</row>
    <row r="7" spans="1:15" ht="15.75">
      <c r="A7" s="115" t="s">
        <v>41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</row>
    <row r="8" spans="1:15" ht="15.75">
      <c r="A8" s="115" t="s">
        <v>42</v>
      </c>
      <c r="B8" s="144"/>
      <c r="C8" s="144"/>
      <c r="D8" s="148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</row>
    <row r="9" spans="1:15" s="144" customFormat="1" ht="15.75">
      <c r="A9" s="115"/>
    </row>
    <row r="10" spans="1:15" s="144" customFormat="1">
      <c r="A10" s="144" t="s">
        <v>50</v>
      </c>
    </row>
    <row r="11" spans="1:15" ht="15.75">
      <c r="A11" s="11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</row>
    <row r="12" spans="1:15" ht="15.75">
      <c r="A12" s="146" t="s">
        <v>55</v>
      </c>
      <c r="B12" s="144"/>
      <c r="C12" s="144"/>
      <c r="D12" s="144"/>
      <c r="E12" s="144"/>
      <c r="F12" s="115" t="s">
        <v>56</v>
      </c>
      <c r="G12" s="144"/>
      <c r="H12" s="144"/>
      <c r="I12" s="144"/>
      <c r="J12" s="144"/>
      <c r="K12" s="144"/>
      <c r="L12" s="144"/>
      <c r="M12" s="144"/>
      <c r="N12" s="144"/>
      <c r="O12" s="144"/>
    </row>
    <row r="13" spans="1:15" ht="15.75">
      <c r="A13" s="11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</row>
    <row r="14" spans="1:15" ht="15.75">
      <c r="A14" s="146" t="s">
        <v>60</v>
      </c>
      <c r="B14" s="144"/>
      <c r="C14" s="144"/>
      <c r="D14" s="144"/>
      <c r="E14" s="144"/>
      <c r="F14" s="115" t="s">
        <v>63</v>
      </c>
      <c r="G14" s="144"/>
      <c r="H14" s="144"/>
      <c r="I14" s="144"/>
      <c r="J14" s="144"/>
      <c r="K14" s="144"/>
      <c r="L14" s="144"/>
      <c r="M14" s="144"/>
      <c r="N14" s="144"/>
      <c r="O14" s="144"/>
    </row>
    <row r="15" spans="1:15" ht="15.75">
      <c r="A15" s="114"/>
      <c r="B15" s="144"/>
      <c r="C15" s="144"/>
      <c r="D15" s="144"/>
      <c r="E15" s="144"/>
      <c r="F15" s="115" t="s">
        <v>64</v>
      </c>
      <c r="G15" s="144"/>
      <c r="H15" s="144"/>
      <c r="I15" s="144"/>
      <c r="J15" s="144"/>
      <c r="K15" s="144"/>
      <c r="L15" s="144"/>
      <c r="M15" s="144"/>
      <c r="N15" s="144"/>
      <c r="O15" s="144"/>
    </row>
    <row r="16" spans="1:15" s="144" customFormat="1" ht="15.75">
      <c r="A16" s="114"/>
      <c r="F16" s="115"/>
      <c r="G16" s="114"/>
      <c r="M16" s="114"/>
    </row>
    <row r="17" spans="1:15" ht="15.75">
      <c r="A17" s="114" t="s">
        <v>52</v>
      </c>
      <c r="B17" s="144"/>
      <c r="C17" s="144"/>
      <c r="D17" s="144"/>
      <c r="E17" s="144"/>
      <c r="F17" s="115" t="s">
        <v>62</v>
      </c>
      <c r="G17" s="114"/>
      <c r="H17" s="144"/>
      <c r="I17" s="144"/>
      <c r="J17" s="144"/>
      <c r="K17" s="144"/>
      <c r="L17" s="144"/>
      <c r="M17" s="114"/>
      <c r="N17" s="144"/>
      <c r="O17" s="144"/>
    </row>
    <row r="18" spans="1:15" ht="15.75">
      <c r="A18" s="114"/>
      <c r="B18" s="144"/>
      <c r="C18" s="144"/>
      <c r="D18" s="144"/>
      <c r="E18" s="144"/>
      <c r="F18" s="144"/>
      <c r="G18" s="114"/>
      <c r="H18" s="144"/>
      <c r="I18" s="144"/>
      <c r="J18" s="144"/>
      <c r="K18" s="144"/>
      <c r="L18" s="144"/>
      <c r="M18" s="114"/>
      <c r="N18" s="144"/>
      <c r="O18" s="144"/>
    </row>
    <row r="19" spans="1:15" ht="15.75">
      <c r="A19" s="175" t="s">
        <v>65</v>
      </c>
      <c r="B19" s="144"/>
      <c r="C19" s="144"/>
      <c r="D19" s="144"/>
      <c r="E19" s="144"/>
      <c r="F19" s="144"/>
      <c r="G19" s="114"/>
      <c r="H19" s="144"/>
      <c r="I19" s="144"/>
      <c r="J19" s="144"/>
      <c r="K19" s="144"/>
      <c r="L19" s="144"/>
      <c r="M19" s="114"/>
      <c r="N19" s="144"/>
      <c r="O19" s="144"/>
    </row>
    <row r="20" spans="1:15" ht="15.75">
      <c r="A20" s="175" t="s">
        <v>66</v>
      </c>
      <c r="B20" s="144"/>
      <c r="C20" s="144"/>
      <c r="D20" s="144"/>
      <c r="E20" s="144"/>
      <c r="F20" s="144"/>
      <c r="G20" s="114"/>
      <c r="H20" s="144"/>
      <c r="I20" s="144"/>
      <c r="J20" s="144"/>
      <c r="K20" s="144"/>
      <c r="L20" s="144"/>
      <c r="M20" s="114"/>
      <c r="N20" s="144"/>
      <c r="O20" s="144"/>
    </row>
    <row r="21" spans="1:15" ht="15.75">
      <c r="A21" s="114"/>
      <c r="B21" s="144"/>
      <c r="C21" s="144"/>
      <c r="D21" s="144"/>
      <c r="E21" s="144"/>
      <c r="F21" s="144"/>
      <c r="G21" s="114"/>
      <c r="H21" s="144"/>
      <c r="I21" s="144"/>
      <c r="J21" s="144"/>
      <c r="K21" s="144"/>
      <c r="L21" s="144"/>
      <c r="M21" s="114"/>
      <c r="N21" s="144"/>
      <c r="O21" s="144"/>
    </row>
    <row r="22" spans="1:15" ht="15.75">
      <c r="A22" s="114"/>
      <c r="B22" s="144"/>
      <c r="C22" s="144"/>
      <c r="D22" s="144"/>
      <c r="E22" s="144"/>
      <c r="F22" s="144"/>
      <c r="G22" s="114"/>
      <c r="H22" s="144"/>
      <c r="I22" s="144"/>
      <c r="J22" s="144"/>
      <c r="K22" s="144"/>
      <c r="L22" s="144"/>
      <c r="M22" s="114"/>
      <c r="N22" s="144"/>
      <c r="O22" s="144"/>
    </row>
    <row r="23" spans="1:15" ht="15.75">
      <c r="A23" s="114"/>
      <c r="B23" s="144"/>
      <c r="C23" s="144"/>
      <c r="D23" s="144"/>
      <c r="E23" s="144"/>
      <c r="F23" s="144"/>
      <c r="G23" s="114"/>
      <c r="H23" s="144"/>
      <c r="I23" s="144"/>
      <c r="J23" s="144"/>
      <c r="K23" s="144"/>
      <c r="L23" s="144"/>
      <c r="M23" s="114"/>
      <c r="N23" s="144"/>
      <c r="O23" s="144"/>
    </row>
    <row r="24" spans="1:15" ht="15.75">
      <c r="A24" s="115"/>
    </row>
    <row r="25" spans="1:15" ht="15.75">
      <c r="A25" s="115"/>
    </row>
    <row r="26" spans="1:15" ht="15.75">
      <c r="A26" s="114"/>
    </row>
    <row r="27" spans="1:15" ht="15.75">
      <c r="A27" s="114"/>
    </row>
    <row r="28" spans="1:15" ht="15.75">
      <c r="A28" s="114"/>
    </row>
    <row r="29" spans="1:15" ht="15.75">
      <c r="A29" s="114"/>
    </row>
    <row r="30" spans="1:15" ht="15.75">
      <c r="A30" s="114"/>
    </row>
  </sheetData>
  <sheetProtection sheet="1" objects="1" scenarios="1"/>
  <hyperlinks>
    <hyperlink ref="A12" location="'five year ages 2018 to 2043'!A1" display="Population projection for Birmingham 2018 to 2043 -"/>
    <hyperlink ref="A14" location="'2018 to 2043 pyramid'!A1" display="Population age pyramid for Birmingham 2018 to 2043 -"/>
  </hyperlink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78"/>
  <sheetViews>
    <sheetView workbookViewId="0"/>
  </sheetViews>
  <sheetFormatPr defaultRowHeight="8.25"/>
  <cols>
    <col min="1" max="1" width="5" style="123" customWidth="1"/>
    <col min="2" max="27" width="5.28515625" style="123" customWidth="1"/>
    <col min="28" max="16384" width="9.140625" style="123"/>
  </cols>
  <sheetData>
    <row r="1" spans="1:27" ht="15">
      <c r="A1" s="140" t="s">
        <v>54</v>
      </c>
    </row>
    <row r="2" spans="1:27" ht="12.75">
      <c r="W2" s="142" t="s">
        <v>45</v>
      </c>
    </row>
    <row r="3" spans="1:27" ht="15" customHeight="1">
      <c r="A3" s="135"/>
      <c r="B3" s="135">
        <v>2018</v>
      </c>
      <c r="C3" s="135">
        <v>2019</v>
      </c>
      <c r="D3" s="135">
        <v>2020</v>
      </c>
      <c r="E3" s="135">
        <v>2021</v>
      </c>
      <c r="F3" s="135">
        <v>2022</v>
      </c>
      <c r="G3" s="135">
        <v>2023</v>
      </c>
      <c r="H3" s="135">
        <v>2024</v>
      </c>
      <c r="I3" s="135">
        <v>2025</v>
      </c>
      <c r="J3" s="135">
        <v>2026</v>
      </c>
      <c r="K3" s="135">
        <v>2027</v>
      </c>
      <c r="L3" s="135">
        <v>2028</v>
      </c>
      <c r="M3" s="135">
        <v>2029</v>
      </c>
      <c r="N3" s="135">
        <v>2030</v>
      </c>
      <c r="O3" s="135">
        <v>2031</v>
      </c>
      <c r="P3" s="135">
        <v>2032</v>
      </c>
      <c r="Q3" s="135">
        <v>2033</v>
      </c>
      <c r="R3" s="135">
        <v>2034</v>
      </c>
      <c r="S3" s="135">
        <v>2035</v>
      </c>
      <c r="T3" s="135">
        <v>2036</v>
      </c>
      <c r="U3" s="135">
        <v>2037</v>
      </c>
      <c r="V3" s="135">
        <v>2038</v>
      </c>
      <c r="W3" s="135">
        <v>2039</v>
      </c>
      <c r="X3" s="135">
        <v>2040</v>
      </c>
      <c r="Y3" s="135">
        <v>2041</v>
      </c>
      <c r="Z3" s="135">
        <v>2042</v>
      </c>
      <c r="AA3" s="135">
        <v>2043</v>
      </c>
    </row>
    <row r="4" spans="1:27" ht="15" customHeight="1">
      <c r="A4" s="136" t="s">
        <v>13</v>
      </c>
      <c r="B4" s="133">
        <v>83.5</v>
      </c>
      <c r="C4" s="133">
        <v>82.3</v>
      </c>
      <c r="D4" s="133">
        <v>81.400000000000006</v>
      </c>
      <c r="E4" s="133">
        <v>80.3</v>
      </c>
      <c r="F4" s="133">
        <v>79.3</v>
      </c>
      <c r="G4" s="133">
        <v>79.099999999999994</v>
      </c>
      <c r="H4" s="133">
        <v>79.2</v>
      </c>
      <c r="I4" s="133">
        <v>79.3</v>
      </c>
      <c r="J4" s="133">
        <v>79.400000000000006</v>
      </c>
      <c r="K4" s="133">
        <v>79.599999999999994</v>
      </c>
      <c r="L4" s="133">
        <v>79.900000000000006</v>
      </c>
      <c r="M4" s="133">
        <v>80.2</v>
      </c>
      <c r="N4" s="133">
        <v>80.5</v>
      </c>
      <c r="O4" s="133">
        <v>80.8</v>
      </c>
      <c r="P4" s="133">
        <v>81.3</v>
      </c>
      <c r="Q4" s="133">
        <v>81.8</v>
      </c>
      <c r="R4" s="133">
        <v>82.4</v>
      </c>
      <c r="S4" s="133">
        <v>83.1</v>
      </c>
      <c r="T4" s="133">
        <v>83.8</v>
      </c>
      <c r="U4" s="133">
        <v>84.6</v>
      </c>
      <c r="V4" s="133">
        <v>85.4</v>
      </c>
      <c r="W4" s="133">
        <v>86.3</v>
      </c>
      <c r="X4" s="133">
        <v>87.1</v>
      </c>
      <c r="Y4" s="133">
        <v>87.9</v>
      </c>
      <c r="Z4" s="133">
        <v>88.6</v>
      </c>
      <c r="AA4" s="133">
        <v>89.2</v>
      </c>
    </row>
    <row r="5" spans="1:27" ht="15" customHeight="1">
      <c r="A5" s="159" t="s">
        <v>14</v>
      </c>
      <c r="B5" s="133">
        <v>83.4</v>
      </c>
      <c r="C5" s="133">
        <v>83.4</v>
      </c>
      <c r="D5" s="133">
        <v>83.9</v>
      </c>
      <c r="E5" s="133">
        <v>84</v>
      </c>
      <c r="F5" s="133">
        <v>83.2</v>
      </c>
      <c r="G5" s="133">
        <v>81.900000000000006</v>
      </c>
      <c r="H5" s="133">
        <v>80.599999999999994</v>
      </c>
      <c r="I5" s="133">
        <v>79.599999999999994</v>
      </c>
      <c r="J5" s="133">
        <v>78.5</v>
      </c>
      <c r="K5" s="133">
        <v>77.400000000000006</v>
      </c>
      <c r="L5" s="133">
        <v>77.2</v>
      </c>
      <c r="M5" s="133">
        <v>77.2</v>
      </c>
      <c r="N5" s="133">
        <v>77.2</v>
      </c>
      <c r="O5" s="133">
        <v>77.3</v>
      </c>
      <c r="P5" s="133">
        <v>77.5</v>
      </c>
      <c r="Q5" s="133">
        <v>77.8</v>
      </c>
      <c r="R5" s="133">
        <v>78</v>
      </c>
      <c r="S5" s="133">
        <v>78.3</v>
      </c>
      <c r="T5" s="133">
        <v>78.599999999999994</v>
      </c>
      <c r="U5" s="133">
        <v>79</v>
      </c>
      <c r="V5" s="133">
        <v>79.5</v>
      </c>
      <c r="W5" s="133">
        <v>80</v>
      </c>
      <c r="X5" s="133">
        <v>80.7</v>
      </c>
      <c r="Y5" s="133">
        <v>81.400000000000006</v>
      </c>
      <c r="Z5" s="133">
        <v>82.1</v>
      </c>
      <c r="AA5" s="133">
        <v>82.9</v>
      </c>
    </row>
    <row r="6" spans="1:27" ht="15" customHeight="1">
      <c r="A6" s="158" t="s">
        <v>15</v>
      </c>
      <c r="B6" s="133">
        <v>78.400000000000006</v>
      </c>
      <c r="C6" s="133">
        <v>79.900000000000006</v>
      </c>
      <c r="D6" s="133">
        <v>80.3</v>
      </c>
      <c r="E6" s="133">
        <v>80.599999999999994</v>
      </c>
      <c r="F6" s="133">
        <v>82</v>
      </c>
      <c r="G6" s="133">
        <v>82.4</v>
      </c>
      <c r="H6" s="133">
        <v>82.5</v>
      </c>
      <c r="I6" s="133">
        <v>82.8</v>
      </c>
      <c r="J6" s="133">
        <v>82.9</v>
      </c>
      <c r="K6" s="133">
        <v>82.1</v>
      </c>
      <c r="L6" s="133">
        <v>80.8</v>
      </c>
      <c r="M6" s="133">
        <v>79.599999999999994</v>
      </c>
      <c r="N6" s="133">
        <v>78.599999999999994</v>
      </c>
      <c r="O6" s="133">
        <v>77.5</v>
      </c>
      <c r="P6" s="133">
        <v>76.5</v>
      </c>
      <c r="Q6" s="133">
        <v>76.2</v>
      </c>
      <c r="R6" s="133">
        <v>76.2</v>
      </c>
      <c r="S6" s="133">
        <v>76.2</v>
      </c>
      <c r="T6" s="133">
        <v>76.3</v>
      </c>
      <c r="U6" s="133">
        <v>76.400000000000006</v>
      </c>
      <c r="V6" s="133">
        <v>76.599999999999994</v>
      </c>
      <c r="W6" s="133">
        <v>76.900000000000006</v>
      </c>
      <c r="X6" s="133">
        <v>77.099999999999994</v>
      </c>
      <c r="Y6" s="133">
        <v>77.400000000000006</v>
      </c>
      <c r="Z6" s="133">
        <v>77.8</v>
      </c>
      <c r="AA6" s="133">
        <v>78.3</v>
      </c>
    </row>
    <row r="7" spans="1:27" ht="15" customHeight="1">
      <c r="A7" s="137" t="s">
        <v>16</v>
      </c>
      <c r="B7" s="133">
        <v>79.7</v>
      </c>
      <c r="C7" s="133">
        <v>80.599999999999994</v>
      </c>
      <c r="D7" s="133">
        <v>81.2</v>
      </c>
      <c r="E7" s="133">
        <v>82.5</v>
      </c>
      <c r="F7" s="133">
        <v>84.2</v>
      </c>
      <c r="G7" s="133">
        <v>86.2</v>
      </c>
      <c r="H7" s="133">
        <v>87.7</v>
      </c>
      <c r="I7" s="133">
        <v>88.5</v>
      </c>
      <c r="J7" s="133">
        <v>89.2</v>
      </c>
      <c r="K7" s="133">
        <v>90.7</v>
      </c>
      <c r="L7" s="133">
        <v>91.1</v>
      </c>
      <c r="M7" s="133">
        <v>91.5</v>
      </c>
      <c r="N7" s="133">
        <v>92</v>
      </c>
      <c r="O7" s="133">
        <v>92.2</v>
      </c>
      <c r="P7" s="133">
        <v>91.1</v>
      </c>
      <c r="Q7" s="133">
        <v>89.8</v>
      </c>
      <c r="R7" s="133">
        <v>88.6</v>
      </c>
      <c r="S7" s="133">
        <v>87.6</v>
      </c>
      <c r="T7" s="133">
        <v>86.3</v>
      </c>
      <c r="U7" s="133">
        <v>85.2</v>
      </c>
      <c r="V7" s="133">
        <v>84.6</v>
      </c>
      <c r="W7" s="133">
        <v>84.6</v>
      </c>
      <c r="X7" s="133">
        <v>84.6</v>
      </c>
      <c r="Y7" s="133">
        <v>84.6</v>
      </c>
      <c r="Z7" s="133">
        <v>84.7</v>
      </c>
      <c r="AA7" s="133">
        <v>84.9</v>
      </c>
    </row>
    <row r="8" spans="1:27" ht="15" customHeight="1">
      <c r="A8" s="136" t="s">
        <v>17</v>
      </c>
      <c r="B8" s="133">
        <v>104.6</v>
      </c>
      <c r="C8" s="133">
        <v>104.3</v>
      </c>
      <c r="D8" s="133">
        <v>104.7</v>
      </c>
      <c r="E8" s="133">
        <v>104.2</v>
      </c>
      <c r="F8" s="133">
        <v>103.4</v>
      </c>
      <c r="G8" s="133">
        <v>103.1</v>
      </c>
      <c r="H8" s="133">
        <v>103.2</v>
      </c>
      <c r="I8" s="133">
        <v>103.7</v>
      </c>
      <c r="J8" s="133">
        <v>105.4</v>
      </c>
      <c r="K8" s="133">
        <v>107.6</v>
      </c>
      <c r="L8" s="133">
        <v>110.2</v>
      </c>
      <c r="M8" s="133">
        <v>112.3</v>
      </c>
      <c r="N8" s="133">
        <v>113.8</v>
      </c>
      <c r="O8" s="133">
        <v>115.1</v>
      </c>
      <c r="P8" s="133">
        <v>117.1</v>
      </c>
      <c r="Q8" s="133">
        <v>117.8</v>
      </c>
      <c r="R8" s="133">
        <v>118</v>
      </c>
      <c r="S8" s="133">
        <v>118.1</v>
      </c>
      <c r="T8" s="133">
        <v>118</v>
      </c>
      <c r="U8" s="133">
        <v>116.8</v>
      </c>
      <c r="V8" s="133">
        <v>115.4</v>
      </c>
      <c r="W8" s="133">
        <v>113.8</v>
      </c>
      <c r="X8" s="133">
        <v>112.4</v>
      </c>
      <c r="Y8" s="133">
        <v>110.9</v>
      </c>
      <c r="Z8" s="133">
        <v>109.7</v>
      </c>
      <c r="AA8" s="133">
        <v>109</v>
      </c>
    </row>
    <row r="9" spans="1:27" ht="15" customHeight="1">
      <c r="A9" s="136" t="s">
        <v>18</v>
      </c>
      <c r="B9" s="133">
        <v>96.6</v>
      </c>
      <c r="C9" s="133">
        <v>98.2</v>
      </c>
      <c r="D9" s="133">
        <v>98.4</v>
      </c>
      <c r="E9" s="133">
        <v>97.5</v>
      </c>
      <c r="F9" s="133">
        <v>96.5</v>
      </c>
      <c r="G9" s="133">
        <v>95.7</v>
      </c>
      <c r="H9" s="133">
        <v>94.9</v>
      </c>
      <c r="I9" s="133">
        <v>94.6</v>
      </c>
      <c r="J9" s="133">
        <v>93.7</v>
      </c>
      <c r="K9" s="133">
        <v>92.5</v>
      </c>
      <c r="L9" s="133">
        <v>91.9</v>
      </c>
      <c r="M9" s="133">
        <v>91.7</v>
      </c>
      <c r="N9" s="133">
        <v>92.1</v>
      </c>
      <c r="O9" s="133">
        <v>93.5</v>
      </c>
      <c r="P9" s="133">
        <v>95.6</v>
      </c>
      <c r="Q9" s="133">
        <v>98</v>
      </c>
      <c r="R9" s="133">
        <v>99.8</v>
      </c>
      <c r="S9" s="133">
        <v>101.4</v>
      </c>
      <c r="T9" s="133">
        <v>102.8</v>
      </c>
      <c r="U9" s="133">
        <v>104.4</v>
      </c>
      <c r="V9" s="133">
        <v>105</v>
      </c>
      <c r="W9" s="133">
        <v>105.3</v>
      </c>
      <c r="X9" s="133">
        <v>105.5</v>
      </c>
      <c r="Y9" s="133">
        <v>105.3</v>
      </c>
      <c r="Z9" s="133">
        <v>104.3</v>
      </c>
      <c r="AA9" s="133">
        <v>103.1</v>
      </c>
    </row>
    <row r="10" spans="1:27" ht="15" customHeight="1">
      <c r="A10" s="136" t="s">
        <v>19</v>
      </c>
      <c r="B10" s="133">
        <v>83</v>
      </c>
      <c r="C10" s="133">
        <v>83.8</v>
      </c>
      <c r="D10" s="133">
        <v>84.8</v>
      </c>
      <c r="E10" s="133">
        <v>86.7</v>
      </c>
      <c r="F10" s="133">
        <v>88.2</v>
      </c>
      <c r="G10" s="133">
        <v>89.2</v>
      </c>
      <c r="H10" s="133">
        <v>90.2</v>
      </c>
      <c r="I10" s="133">
        <v>90</v>
      </c>
      <c r="J10" s="133">
        <v>89</v>
      </c>
      <c r="K10" s="133">
        <v>88.2</v>
      </c>
      <c r="L10" s="133">
        <v>87.4</v>
      </c>
      <c r="M10" s="133">
        <v>86.7</v>
      </c>
      <c r="N10" s="133">
        <v>86.2</v>
      </c>
      <c r="O10" s="133">
        <v>85.3</v>
      </c>
      <c r="P10" s="133">
        <v>84.1</v>
      </c>
      <c r="Q10" s="133">
        <v>83.4</v>
      </c>
      <c r="R10" s="133">
        <v>83.3</v>
      </c>
      <c r="S10" s="133">
        <v>83.6</v>
      </c>
      <c r="T10" s="133">
        <v>84.9</v>
      </c>
      <c r="U10" s="133">
        <v>86.9</v>
      </c>
      <c r="V10" s="133">
        <v>89.1</v>
      </c>
      <c r="W10" s="133">
        <v>90.8</v>
      </c>
      <c r="X10" s="133">
        <v>92.3</v>
      </c>
      <c r="Y10" s="133">
        <v>93.6</v>
      </c>
      <c r="Z10" s="133">
        <v>95.1</v>
      </c>
      <c r="AA10" s="133">
        <v>95.7</v>
      </c>
    </row>
    <row r="11" spans="1:27" ht="15" customHeight="1">
      <c r="A11" s="136" t="s">
        <v>20</v>
      </c>
      <c r="B11" s="133">
        <v>77.099999999999994</v>
      </c>
      <c r="C11" s="133">
        <v>77</v>
      </c>
      <c r="D11" s="133">
        <v>76.5</v>
      </c>
      <c r="E11" s="133">
        <v>76.5</v>
      </c>
      <c r="F11" s="133">
        <v>77</v>
      </c>
      <c r="G11" s="133">
        <v>77.2</v>
      </c>
      <c r="H11" s="133">
        <v>77.900000000000006</v>
      </c>
      <c r="I11" s="133">
        <v>78.7</v>
      </c>
      <c r="J11" s="133">
        <v>80.2</v>
      </c>
      <c r="K11" s="133">
        <v>81.3</v>
      </c>
      <c r="L11" s="133">
        <v>82</v>
      </c>
      <c r="M11" s="133">
        <v>82.7</v>
      </c>
      <c r="N11" s="133">
        <v>82.4</v>
      </c>
      <c r="O11" s="133">
        <v>81.599999999999994</v>
      </c>
      <c r="P11" s="133">
        <v>80.8</v>
      </c>
      <c r="Q11" s="133">
        <v>80.2</v>
      </c>
      <c r="R11" s="133">
        <v>79.5</v>
      </c>
      <c r="S11" s="133">
        <v>79</v>
      </c>
      <c r="T11" s="133">
        <v>78</v>
      </c>
      <c r="U11" s="133">
        <v>76.900000000000006</v>
      </c>
      <c r="V11" s="133">
        <v>76.3</v>
      </c>
      <c r="W11" s="133">
        <v>76.099999999999994</v>
      </c>
      <c r="X11" s="133">
        <v>76.400000000000006</v>
      </c>
      <c r="Y11" s="133">
        <v>77.599999999999994</v>
      </c>
      <c r="Z11" s="133">
        <v>79.400000000000006</v>
      </c>
      <c r="AA11" s="133">
        <v>81.5</v>
      </c>
    </row>
    <row r="12" spans="1:27" ht="15" customHeight="1">
      <c r="A12" s="136" t="s">
        <v>21</v>
      </c>
      <c r="B12" s="133">
        <v>66.599999999999994</v>
      </c>
      <c r="C12" s="133">
        <v>67.400000000000006</v>
      </c>
      <c r="D12" s="133">
        <v>69</v>
      </c>
      <c r="E12" s="133">
        <v>70.2</v>
      </c>
      <c r="F12" s="133">
        <v>71.099999999999994</v>
      </c>
      <c r="G12" s="133">
        <v>72.2</v>
      </c>
      <c r="H12" s="133">
        <v>72.2</v>
      </c>
      <c r="I12" s="133">
        <v>71.900000000000006</v>
      </c>
      <c r="J12" s="133">
        <v>71.900000000000006</v>
      </c>
      <c r="K12" s="133">
        <v>72.3</v>
      </c>
      <c r="L12" s="133">
        <v>72.5</v>
      </c>
      <c r="M12" s="133">
        <v>73.2</v>
      </c>
      <c r="N12" s="133">
        <v>73.900000000000006</v>
      </c>
      <c r="O12" s="133">
        <v>75.099999999999994</v>
      </c>
      <c r="P12" s="133">
        <v>76.099999999999994</v>
      </c>
      <c r="Q12" s="133">
        <v>76.7</v>
      </c>
      <c r="R12" s="133">
        <v>77.2</v>
      </c>
      <c r="S12" s="133">
        <v>76.900000000000006</v>
      </c>
      <c r="T12" s="133">
        <v>76.099999999999994</v>
      </c>
      <c r="U12" s="133">
        <v>75.400000000000006</v>
      </c>
      <c r="V12" s="133">
        <v>74.8</v>
      </c>
      <c r="W12" s="133">
        <v>74.2</v>
      </c>
      <c r="X12" s="133">
        <v>73.7</v>
      </c>
      <c r="Y12" s="133">
        <v>72.8</v>
      </c>
      <c r="Z12" s="133">
        <v>71.7</v>
      </c>
      <c r="AA12" s="133">
        <v>71.099999999999994</v>
      </c>
    </row>
    <row r="13" spans="1:27" ht="15" customHeight="1">
      <c r="A13" s="136" t="s">
        <v>22</v>
      </c>
      <c r="B13" s="133">
        <v>68.3</v>
      </c>
      <c r="C13" s="133">
        <v>67.099999999999994</v>
      </c>
      <c r="D13" s="133">
        <v>65.8</v>
      </c>
      <c r="E13" s="133">
        <v>64.8</v>
      </c>
      <c r="F13" s="133">
        <v>63.7</v>
      </c>
      <c r="G13" s="133">
        <v>63.1</v>
      </c>
      <c r="H13" s="133">
        <v>63.9</v>
      </c>
      <c r="I13" s="133">
        <v>65.3</v>
      </c>
      <c r="J13" s="133">
        <v>66.5</v>
      </c>
      <c r="K13" s="133">
        <v>67.400000000000006</v>
      </c>
      <c r="L13" s="133">
        <v>68.599999999999994</v>
      </c>
      <c r="M13" s="133">
        <v>68.7</v>
      </c>
      <c r="N13" s="133">
        <v>68.400000000000006</v>
      </c>
      <c r="O13" s="133">
        <v>68.400000000000006</v>
      </c>
      <c r="P13" s="133">
        <v>68.8</v>
      </c>
      <c r="Q13" s="133">
        <v>69.099999999999994</v>
      </c>
      <c r="R13" s="133">
        <v>69.7</v>
      </c>
      <c r="S13" s="133">
        <v>70.3</v>
      </c>
      <c r="T13" s="133">
        <v>71.5</v>
      </c>
      <c r="U13" s="133">
        <v>72.400000000000006</v>
      </c>
      <c r="V13" s="133">
        <v>72.8</v>
      </c>
      <c r="W13" s="133">
        <v>73.3</v>
      </c>
      <c r="X13" s="133">
        <v>73</v>
      </c>
      <c r="Y13" s="133">
        <v>72.2</v>
      </c>
      <c r="Z13" s="133">
        <v>71.599999999999994</v>
      </c>
      <c r="AA13" s="133">
        <v>71</v>
      </c>
    </row>
    <row r="14" spans="1:27" ht="15" customHeight="1">
      <c r="A14" s="136" t="s">
        <v>23</v>
      </c>
      <c r="B14" s="133">
        <v>65.7</v>
      </c>
      <c r="C14" s="133">
        <v>65.8</v>
      </c>
      <c r="D14" s="133">
        <v>65.8</v>
      </c>
      <c r="E14" s="133">
        <v>65.8</v>
      </c>
      <c r="F14" s="133">
        <v>65.599999999999994</v>
      </c>
      <c r="G14" s="133">
        <v>64.8</v>
      </c>
      <c r="H14" s="133">
        <v>63.7</v>
      </c>
      <c r="I14" s="133">
        <v>62.5</v>
      </c>
      <c r="J14" s="133">
        <v>61.4</v>
      </c>
      <c r="K14" s="133">
        <v>60.3</v>
      </c>
      <c r="L14" s="133">
        <v>59.8</v>
      </c>
      <c r="M14" s="133">
        <v>60.4</v>
      </c>
      <c r="N14" s="133">
        <v>61.8</v>
      </c>
      <c r="O14" s="133">
        <v>63</v>
      </c>
      <c r="P14" s="133">
        <v>63.9</v>
      </c>
      <c r="Q14" s="133">
        <v>65.099999999999994</v>
      </c>
      <c r="R14" s="133">
        <v>65.2</v>
      </c>
      <c r="S14" s="133">
        <v>65</v>
      </c>
      <c r="T14" s="133">
        <v>65</v>
      </c>
      <c r="U14" s="133">
        <v>65.400000000000006</v>
      </c>
      <c r="V14" s="133">
        <v>65.7</v>
      </c>
      <c r="W14" s="133">
        <v>66.3</v>
      </c>
      <c r="X14" s="133">
        <v>66.900000000000006</v>
      </c>
      <c r="Y14" s="133">
        <v>67.900000000000006</v>
      </c>
      <c r="Z14" s="133">
        <v>68.7</v>
      </c>
      <c r="AA14" s="133">
        <v>69.099999999999994</v>
      </c>
    </row>
    <row r="15" spans="1:27" ht="15" customHeight="1">
      <c r="A15" s="136" t="s">
        <v>24</v>
      </c>
      <c r="B15" s="133">
        <v>58.4</v>
      </c>
      <c r="C15" s="133">
        <v>59.6</v>
      </c>
      <c r="D15" s="133">
        <v>60.8</v>
      </c>
      <c r="E15" s="133">
        <v>61.6</v>
      </c>
      <c r="F15" s="133">
        <v>61.6</v>
      </c>
      <c r="G15" s="133">
        <v>61.8</v>
      </c>
      <c r="H15" s="133">
        <v>61.8</v>
      </c>
      <c r="I15" s="133">
        <v>61.8</v>
      </c>
      <c r="J15" s="133">
        <v>61.8</v>
      </c>
      <c r="K15" s="133">
        <v>61.6</v>
      </c>
      <c r="L15" s="133">
        <v>60.9</v>
      </c>
      <c r="M15" s="133">
        <v>59.8</v>
      </c>
      <c r="N15" s="133">
        <v>58.6</v>
      </c>
      <c r="O15" s="133">
        <v>57.6</v>
      </c>
      <c r="P15" s="133">
        <v>56.6</v>
      </c>
      <c r="Q15" s="133">
        <v>56.1</v>
      </c>
      <c r="R15" s="133">
        <v>56.7</v>
      </c>
      <c r="S15" s="133">
        <v>58.1</v>
      </c>
      <c r="T15" s="133">
        <v>59.1</v>
      </c>
      <c r="U15" s="133">
        <v>60.1</v>
      </c>
      <c r="V15" s="133">
        <v>61.2</v>
      </c>
      <c r="W15" s="133">
        <v>61.3</v>
      </c>
      <c r="X15" s="133">
        <v>61.2</v>
      </c>
      <c r="Y15" s="133">
        <v>61.3</v>
      </c>
      <c r="Z15" s="133">
        <v>61.6</v>
      </c>
      <c r="AA15" s="133">
        <v>61.9</v>
      </c>
    </row>
    <row r="16" spans="1:27" ht="15" customHeight="1">
      <c r="A16" s="136" t="s">
        <v>25</v>
      </c>
      <c r="B16" s="133">
        <v>48</v>
      </c>
      <c r="C16" s="133">
        <v>48.7</v>
      </c>
      <c r="D16" s="133">
        <v>49.8</v>
      </c>
      <c r="E16" s="133">
        <v>51</v>
      </c>
      <c r="F16" s="133">
        <v>52.6</v>
      </c>
      <c r="G16" s="133">
        <v>53.9</v>
      </c>
      <c r="H16" s="133">
        <v>55</v>
      </c>
      <c r="I16" s="133">
        <v>56.1</v>
      </c>
      <c r="J16" s="133">
        <v>56.9</v>
      </c>
      <c r="K16" s="133">
        <v>56.9</v>
      </c>
      <c r="L16" s="133">
        <v>57.1</v>
      </c>
      <c r="M16" s="133">
        <v>57.2</v>
      </c>
      <c r="N16" s="133">
        <v>57.2</v>
      </c>
      <c r="O16" s="133">
        <v>57.2</v>
      </c>
      <c r="P16" s="133">
        <v>57.1</v>
      </c>
      <c r="Q16" s="133">
        <v>56.4</v>
      </c>
      <c r="R16" s="133">
        <v>55.4</v>
      </c>
      <c r="S16" s="133">
        <v>54.3</v>
      </c>
      <c r="T16" s="133">
        <v>53.3</v>
      </c>
      <c r="U16" s="133">
        <v>52.4</v>
      </c>
      <c r="V16" s="133">
        <v>51.9</v>
      </c>
      <c r="W16" s="133">
        <v>52.6</v>
      </c>
      <c r="X16" s="133">
        <v>53.8</v>
      </c>
      <c r="Y16" s="133">
        <v>54.8</v>
      </c>
      <c r="Z16" s="133">
        <v>55.8</v>
      </c>
      <c r="AA16" s="133">
        <v>56.8</v>
      </c>
    </row>
    <row r="17" spans="1:27" ht="15" customHeight="1">
      <c r="A17" s="136" t="s">
        <v>26</v>
      </c>
      <c r="B17" s="133">
        <v>41.1</v>
      </c>
      <c r="C17" s="133">
        <v>41.6</v>
      </c>
      <c r="D17" s="133">
        <v>41.7</v>
      </c>
      <c r="E17" s="133">
        <v>42.2</v>
      </c>
      <c r="F17" s="133">
        <v>42.8</v>
      </c>
      <c r="G17" s="133">
        <v>43.4</v>
      </c>
      <c r="H17" s="133">
        <v>44.1</v>
      </c>
      <c r="I17" s="133">
        <v>45</v>
      </c>
      <c r="J17" s="133">
        <v>46.2</v>
      </c>
      <c r="K17" s="133">
        <v>47.6</v>
      </c>
      <c r="L17" s="133">
        <v>48.9</v>
      </c>
      <c r="M17" s="133">
        <v>49.9</v>
      </c>
      <c r="N17" s="133">
        <v>50.9</v>
      </c>
      <c r="O17" s="133">
        <v>51.7</v>
      </c>
      <c r="P17" s="133">
        <v>51.8</v>
      </c>
      <c r="Q17" s="133">
        <v>52</v>
      </c>
      <c r="R17" s="133">
        <v>52.1</v>
      </c>
      <c r="S17" s="133">
        <v>52.1</v>
      </c>
      <c r="T17" s="133">
        <v>52.1</v>
      </c>
      <c r="U17" s="133">
        <v>52</v>
      </c>
      <c r="V17" s="133">
        <v>51.4</v>
      </c>
      <c r="W17" s="133">
        <v>50.5</v>
      </c>
      <c r="X17" s="133">
        <v>49.6</v>
      </c>
      <c r="Y17" s="133">
        <v>48.7</v>
      </c>
      <c r="Z17" s="133">
        <v>47.9</v>
      </c>
      <c r="AA17" s="133">
        <v>47.5</v>
      </c>
    </row>
    <row r="18" spans="1:27" ht="15" customHeight="1">
      <c r="A18" s="136" t="s">
        <v>27</v>
      </c>
      <c r="B18" s="133">
        <v>36.1</v>
      </c>
      <c r="C18" s="133">
        <v>36.200000000000003</v>
      </c>
      <c r="D18" s="133">
        <v>36.700000000000003</v>
      </c>
      <c r="E18" s="133">
        <v>37</v>
      </c>
      <c r="F18" s="133">
        <v>36.200000000000003</v>
      </c>
      <c r="G18" s="133">
        <v>36.200000000000003</v>
      </c>
      <c r="H18" s="133">
        <v>36.6</v>
      </c>
      <c r="I18" s="133">
        <v>36.700000000000003</v>
      </c>
      <c r="J18" s="133">
        <v>37.200000000000003</v>
      </c>
      <c r="K18" s="133">
        <v>37.700000000000003</v>
      </c>
      <c r="L18" s="133">
        <v>38.299999999999997</v>
      </c>
      <c r="M18" s="133">
        <v>39</v>
      </c>
      <c r="N18" s="133">
        <v>39.799999999999997</v>
      </c>
      <c r="O18" s="133">
        <v>40.9</v>
      </c>
      <c r="P18" s="133">
        <v>42.2</v>
      </c>
      <c r="Q18" s="133">
        <v>43.4</v>
      </c>
      <c r="R18" s="133">
        <v>44.4</v>
      </c>
      <c r="S18" s="133">
        <v>45.3</v>
      </c>
      <c r="T18" s="133">
        <v>46</v>
      </c>
      <c r="U18" s="133">
        <v>46.1</v>
      </c>
      <c r="V18" s="133">
        <v>46.4</v>
      </c>
      <c r="W18" s="133">
        <v>46.5</v>
      </c>
      <c r="X18" s="133">
        <v>46.5</v>
      </c>
      <c r="Y18" s="133">
        <v>46.6</v>
      </c>
      <c r="Z18" s="133">
        <v>46.5</v>
      </c>
      <c r="AA18" s="133">
        <v>46</v>
      </c>
    </row>
    <row r="19" spans="1:27" ht="15" customHeight="1">
      <c r="A19" s="136" t="s">
        <v>28</v>
      </c>
      <c r="B19" s="133">
        <v>27.3</v>
      </c>
      <c r="C19" s="133">
        <v>27.7</v>
      </c>
      <c r="D19" s="133">
        <v>28.2</v>
      </c>
      <c r="E19" s="133">
        <v>28.8</v>
      </c>
      <c r="F19" s="133">
        <v>30.3</v>
      </c>
      <c r="G19" s="133">
        <v>31</v>
      </c>
      <c r="H19" s="133">
        <v>31.1</v>
      </c>
      <c r="I19" s="133">
        <v>31.6</v>
      </c>
      <c r="J19" s="133">
        <v>31.8</v>
      </c>
      <c r="K19" s="133">
        <v>31.2</v>
      </c>
      <c r="L19" s="133">
        <v>31.2</v>
      </c>
      <c r="M19" s="133">
        <v>31.6</v>
      </c>
      <c r="N19" s="133">
        <v>31.7</v>
      </c>
      <c r="O19" s="133">
        <v>32.1</v>
      </c>
      <c r="P19" s="133">
        <v>32.700000000000003</v>
      </c>
      <c r="Q19" s="133">
        <v>33.200000000000003</v>
      </c>
      <c r="R19" s="133">
        <v>33.799999999999997</v>
      </c>
      <c r="S19" s="133">
        <v>34.6</v>
      </c>
      <c r="T19" s="133">
        <v>35.6</v>
      </c>
      <c r="U19" s="133">
        <v>36.799999999999997</v>
      </c>
      <c r="V19" s="133">
        <v>37.9</v>
      </c>
      <c r="W19" s="133">
        <v>38.799999999999997</v>
      </c>
      <c r="X19" s="133">
        <v>39.700000000000003</v>
      </c>
      <c r="Y19" s="133">
        <v>40.299999999999997</v>
      </c>
      <c r="Z19" s="133">
        <v>40.5</v>
      </c>
      <c r="AA19" s="133">
        <v>40.799999999999997</v>
      </c>
    </row>
    <row r="20" spans="1:27" ht="15" customHeight="1">
      <c r="A20" s="136" t="s">
        <v>29</v>
      </c>
      <c r="B20" s="133">
        <v>21.7</v>
      </c>
      <c r="C20" s="133">
        <v>22.1</v>
      </c>
      <c r="D20" s="133">
        <v>21.9</v>
      </c>
      <c r="E20" s="133">
        <v>21.2</v>
      </c>
      <c r="F20" s="133">
        <v>21.1</v>
      </c>
      <c r="G20" s="133">
        <v>21.4</v>
      </c>
      <c r="H20" s="133">
        <v>21.9</v>
      </c>
      <c r="I20" s="133">
        <v>22.3</v>
      </c>
      <c r="J20" s="133">
        <v>22.8</v>
      </c>
      <c r="K20" s="133">
        <v>24.1</v>
      </c>
      <c r="L20" s="133">
        <v>24.7</v>
      </c>
      <c r="M20" s="133">
        <v>24.9</v>
      </c>
      <c r="N20" s="133">
        <v>25.3</v>
      </c>
      <c r="O20" s="133">
        <v>25.5</v>
      </c>
      <c r="P20" s="133">
        <v>25.1</v>
      </c>
      <c r="Q20" s="133">
        <v>25.1</v>
      </c>
      <c r="R20" s="133">
        <v>25.4</v>
      </c>
      <c r="S20" s="133">
        <v>25.6</v>
      </c>
      <c r="T20" s="133">
        <v>25.9</v>
      </c>
      <c r="U20" s="133">
        <v>26.4</v>
      </c>
      <c r="V20" s="133">
        <v>26.9</v>
      </c>
      <c r="W20" s="133">
        <v>27.5</v>
      </c>
      <c r="X20" s="133">
        <v>28.3</v>
      </c>
      <c r="Y20" s="133">
        <v>29.1</v>
      </c>
      <c r="Z20" s="133">
        <v>30.2</v>
      </c>
      <c r="AA20" s="133">
        <v>31.1</v>
      </c>
    </row>
    <row r="21" spans="1:27" ht="15" customHeight="1">
      <c r="A21" s="136" t="s">
        <v>30</v>
      </c>
      <c r="B21" s="133">
        <v>13.9</v>
      </c>
      <c r="C21" s="133">
        <v>13.9</v>
      </c>
      <c r="D21" s="133">
        <v>13.9</v>
      </c>
      <c r="E21" s="133">
        <v>14.1</v>
      </c>
      <c r="F21" s="133">
        <v>14.2</v>
      </c>
      <c r="G21" s="133">
        <v>14.3</v>
      </c>
      <c r="H21" s="133">
        <v>14.5</v>
      </c>
      <c r="I21" s="133">
        <v>14.4</v>
      </c>
      <c r="J21" s="133">
        <v>14.1</v>
      </c>
      <c r="K21" s="133">
        <v>14</v>
      </c>
      <c r="L21" s="133">
        <v>14.3</v>
      </c>
      <c r="M21" s="133">
        <v>14.8</v>
      </c>
      <c r="N21" s="133">
        <v>15.1</v>
      </c>
      <c r="O21" s="133">
        <v>15.5</v>
      </c>
      <c r="P21" s="133">
        <v>16.5</v>
      </c>
      <c r="Q21" s="133">
        <v>17</v>
      </c>
      <c r="R21" s="133">
        <v>17.100000000000001</v>
      </c>
      <c r="S21" s="133">
        <v>17.399999999999999</v>
      </c>
      <c r="T21" s="133">
        <v>17.600000000000001</v>
      </c>
      <c r="U21" s="133">
        <v>17.399999999999999</v>
      </c>
      <c r="V21" s="133">
        <v>17.5</v>
      </c>
      <c r="W21" s="133">
        <v>17.7</v>
      </c>
      <c r="X21" s="133">
        <v>17.899999999999999</v>
      </c>
      <c r="Y21" s="133">
        <v>18.2</v>
      </c>
      <c r="Z21" s="133">
        <v>18.600000000000001</v>
      </c>
      <c r="AA21" s="133">
        <v>19.100000000000001</v>
      </c>
    </row>
    <row r="22" spans="1:27" ht="15" customHeight="1">
      <c r="A22" s="138" t="s">
        <v>31</v>
      </c>
      <c r="B22" s="133">
        <v>7.8</v>
      </c>
      <c r="C22" s="133">
        <v>8</v>
      </c>
      <c r="D22" s="133">
        <v>8.1999999999999993</v>
      </c>
      <c r="E22" s="133">
        <v>8.3000000000000007</v>
      </c>
      <c r="F22" s="133">
        <v>8.4</v>
      </c>
      <c r="G22" s="133">
        <v>8.5</v>
      </c>
      <c r="H22" s="133">
        <v>8.5</v>
      </c>
      <c r="I22" s="133">
        <v>8.6</v>
      </c>
      <c r="J22" s="133">
        <v>8.8000000000000007</v>
      </c>
      <c r="K22" s="133">
        <v>9</v>
      </c>
      <c r="L22" s="133">
        <v>9.1</v>
      </c>
      <c r="M22" s="133">
        <v>9.1999999999999993</v>
      </c>
      <c r="N22" s="133">
        <v>9.3000000000000007</v>
      </c>
      <c r="O22" s="133">
        <v>9.1999999999999993</v>
      </c>
      <c r="P22" s="133">
        <v>9.3000000000000007</v>
      </c>
      <c r="Q22" s="133">
        <v>9.6</v>
      </c>
      <c r="R22" s="133">
        <v>10</v>
      </c>
      <c r="S22" s="133">
        <v>10.199999999999999</v>
      </c>
      <c r="T22" s="133">
        <v>10.4</v>
      </c>
      <c r="U22" s="133">
        <v>11.1</v>
      </c>
      <c r="V22" s="133">
        <v>11.6</v>
      </c>
      <c r="W22" s="133">
        <v>11.8</v>
      </c>
      <c r="X22" s="133">
        <v>12.1</v>
      </c>
      <c r="Y22" s="133">
        <v>12.2</v>
      </c>
      <c r="Z22" s="133">
        <v>12.4</v>
      </c>
      <c r="AA22" s="133">
        <v>12.7</v>
      </c>
    </row>
    <row r="23" spans="1:27" ht="15" customHeight="1" thickBot="1">
      <c r="A23" s="138" t="s">
        <v>6</v>
      </c>
      <c r="B23" s="134">
        <v>1141.4000000000001</v>
      </c>
      <c r="C23" s="134">
        <v>1147.5999999999999</v>
      </c>
      <c r="D23" s="134">
        <v>1152.8</v>
      </c>
      <c r="E23" s="134">
        <v>1157.3</v>
      </c>
      <c r="F23" s="134">
        <v>1161.5</v>
      </c>
      <c r="G23" s="134">
        <v>1165.5</v>
      </c>
      <c r="H23" s="134">
        <v>1169.5</v>
      </c>
      <c r="I23" s="134">
        <v>1173.4000000000001</v>
      </c>
      <c r="J23" s="134">
        <v>1177.5</v>
      </c>
      <c r="K23" s="134">
        <v>1181.8</v>
      </c>
      <c r="L23" s="134">
        <v>1186</v>
      </c>
      <c r="M23" s="134">
        <v>1190.4000000000001</v>
      </c>
      <c r="N23" s="134">
        <v>1194.9000000000001</v>
      </c>
      <c r="O23" s="134">
        <v>1199.5</v>
      </c>
      <c r="P23" s="134">
        <v>1204</v>
      </c>
      <c r="Q23" s="134">
        <v>1208.4000000000001</v>
      </c>
      <c r="R23" s="134">
        <v>1212.7</v>
      </c>
      <c r="S23" s="134">
        <v>1217.2</v>
      </c>
      <c r="T23" s="134">
        <v>1221.5</v>
      </c>
      <c r="U23" s="134">
        <v>1225.8</v>
      </c>
      <c r="V23" s="134">
        <v>1230</v>
      </c>
      <c r="W23" s="134">
        <v>1234.3</v>
      </c>
      <c r="X23" s="134">
        <v>1238.5999999999999</v>
      </c>
      <c r="Y23" s="134">
        <v>1243</v>
      </c>
      <c r="Z23" s="134">
        <v>1247.4000000000001</v>
      </c>
      <c r="AA23" s="134">
        <v>1251.7</v>
      </c>
    </row>
    <row r="24" spans="1:27" ht="15" customHeight="1" thickTop="1">
      <c r="A24" s="149" t="s">
        <v>43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1"/>
    </row>
    <row r="25" spans="1:27" ht="15" customHeight="1">
      <c r="A25" s="119" t="s">
        <v>53</v>
      </c>
      <c r="B25" s="133">
        <v>259.8</v>
      </c>
      <c r="C25" s="133">
        <v>260.60000000000002</v>
      </c>
      <c r="D25" s="133">
        <v>261</v>
      </c>
      <c r="E25" s="133">
        <v>260.89999999999998</v>
      </c>
      <c r="F25" s="133">
        <v>260.3</v>
      </c>
      <c r="G25" s="133">
        <v>259.7</v>
      </c>
      <c r="H25" s="133">
        <v>258.7</v>
      </c>
      <c r="I25" s="133">
        <v>257.60000000000002</v>
      </c>
      <c r="J25" s="133">
        <v>257.10000000000002</v>
      </c>
      <c r="K25" s="133">
        <v>256.2</v>
      </c>
      <c r="L25" s="133">
        <v>254.6</v>
      </c>
      <c r="M25" s="133">
        <v>253.4</v>
      </c>
      <c r="N25" s="133">
        <v>252.6</v>
      </c>
      <c r="O25" s="133">
        <v>252</v>
      </c>
      <c r="P25" s="133">
        <v>251.5</v>
      </c>
      <c r="Q25" s="133">
        <v>251.2</v>
      </c>
      <c r="R25" s="133">
        <v>251.8</v>
      </c>
      <c r="S25" s="133">
        <v>252.8</v>
      </c>
      <c r="T25" s="133">
        <v>253.9</v>
      </c>
      <c r="U25" s="133">
        <v>255.2</v>
      </c>
      <c r="V25" s="133">
        <v>256.8</v>
      </c>
      <c r="W25" s="133">
        <v>258.5</v>
      </c>
      <c r="X25" s="133">
        <v>260.2</v>
      </c>
      <c r="Y25" s="133">
        <v>262.10000000000002</v>
      </c>
      <c r="Z25" s="133">
        <v>263.89999999999998</v>
      </c>
      <c r="AA25" s="133">
        <v>265.8</v>
      </c>
    </row>
    <row r="26" spans="1:27" ht="15" customHeight="1">
      <c r="A26" s="121" t="s">
        <v>34</v>
      </c>
      <c r="B26" s="133">
        <v>733.6</v>
      </c>
      <c r="C26" s="133">
        <v>737.6</v>
      </c>
      <c r="D26" s="133">
        <v>741.3</v>
      </c>
      <c r="E26" s="133">
        <v>744.8</v>
      </c>
      <c r="F26" s="133">
        <v>748.1</v>
      </c>
      <c r="G26" s="133">
        <v>751</v>
      </c>
      <c r="H26" s="133">
        <v>754.1</v>
      </c>
      <c r="I26" s="133">
        <v>757.1</v>
      </c>
      <c r="J26" s="133">
        <v>759.5</v>
      </c>
      <c r="K26" s="133">
        <v>761.8</v>
      </c>
      <c r="L26" s="133">
        <v>764.8</v>
      </c>
      <c r="M26" s="133">
        <v>767.6</v>
      </c>
      <c r="N26" s="133">
        <v>770.1</v>
      </c>
      <c r="O26" s="133">
        <v>772.6</v>
      </c>
      <c r="P26" s="133">
        <v>775</v>
      </c>
      <c r="Q26" s="133">
        <v>776.9</v>
      </c>
      <c r="R26" s="133">
        <v>778.1</v>
      </c>
      <c r="S26" s="133">
        <v>779</v>
      </c>
      <c r="T26" s="133">
        <v>779.8</v>
      </c>
      <c r="U26" s="133">
        <v>780.7</v>
      </c>
      <c r="V26" s="133">
        <v>781.6</v>
      </c>
      <c r="W26" s="133">
        <v>782.9</v>
      </c>
      <c r="X26" s="133">
        <v>784.4</v>
      </c>
      <c r="Y26" s="133">
        <v>785.7</v>
      </c>
      <c r="Z26" s="133">
        <v>787.3</v>
      </c>
      <c r="AA26" s="133">
        <v>788.8</v>
      </c>
    </row>
    <row r="27" spans="1:27" ht="15" customHeight="1">
      <c r="A27" s="126" t="s">
        <v>35</v>
      </c>
      <c r="B27" s="133">
        <v>147.9</v>
      </c>
      <c r="C27" s="133">
        <v>149.4</v>
      </c>
      <c r="D27" s="133">
        <v>150.5</v>
      </c>
      <c r="E27" s="133">
        <v>151.6</v>
      </c>
      <c r="F27" s="133">
        <v>153.1</v>
      </c>
      <c r="G27" s="133">
        <v>154.9</v>
      </c>
      <c r="H27" s="133">
        <v>156.69999999999999</v>
      </c>
      <c r="I27" s="133">
        <v>158.69999999999999</v>
      </c>
      <c r="J27" s="133">
        <v>160.9</v>
      </c>
      <c r="K27" s="133">
        <v>163.69999999999999</v>
      </c>
      <c r="L27" s="133">
        <v>166.6</v>
      </c>
      <c r="M27" s="133">
        <v>169.3</v>
      </c>
      <c r="N27" s="133">
        <v>172.2</v>
      </c>
      <c r="O27" s="133">
        <v>174.9</v>
      </c>
      <c r="P27" s="133">
        <v>177.6</v>
      </c>
      <c r="Q27" s="133">
        <v>180.3</v>
      </c>
      <c r="R27" s="133">
        <v>182.8</v>
      </c>
      <c r="S27" s="133">
        <v>185.3</v>
      </c>
      <c r="T27" s="133">
        <v>187.7</v>
      </c>
      <c r="U27" s="133">
        <v>189.9</v>
      </c>
      <c r="V27" s="133">
        <v>191.6</v>
      </c>
      <c r="W27" s="133">
        <v>192.9</v>
      </c>
      <c r="X27" s="133">
        <v>194</v>
      </c>
      <c r="Y27" s="133">
        <v>195.2</v>
      </c>
      <c r="Z27" s="133">
        <v>196.1</v>
      </c>
      <c r="AA27" s="133">
        <v>197.1</v>
      </c>
    </row>
    <row r="28" spans="1:27" ht="15" customHeight="1" thickBot="1">
      <c r="A28" s="138"/>
      <c r="B28" s="139">
        <v>1141.4000000000001</v>
      </c>
      <c r="C28" s="139">
        <v>1147.5999999999999</v>
      </c>
      <c r="D28" s="139">
        <v>1152.8</v>
      </c>
      <c r="E28" s="139">
        <v>1157.3</v>
      </c>
      <c r="F28" s="139">
        <v>1161.5</v>
      </c>
      <c r="G28" s="139">
        <v>1165.5</v>
      </c>
      <c r="H28" s="139">
        <v>1169.5</v>
      </c>
      <c r="I28" s="139">
        <v>1173.4000000000001</v>
      </c>
      <c r="J28" s="139">
        <v>1177.5</v>
      </c>
      <c r="K28" s="139">
        <v>1181.8</v>
      </c>
      <c r="L28" s="139">
        <v>1186</v>
      </c>
      <c r="M28" s="139">
        <v>1190.4000000000001</v>
      </c>
      <c r="N28" s="139">
        <v>1194.9000000000001</v>
      </c>
      <c r="O28" s="139">
        <v>1199.5</v>
      </c>
      <c r="P28" s="139">
        <v>1204</v>
      </c>
      <c r="Q28" s="139">
        <v>1208.4000000000001</v>
      </c>
      <c r="R28" s="139">
        <v>1212.7</v>
      </c>
      <c r="S28" s="139">
        <v>1217.2</v>
      </c>
      <c r="T28" s="139">
        <v>1221.5</v>
      </c>
      <c r="U28" s="139">
        <v>1225.8</v>
      </c>
      <c r="V28" s="139">
        <v>1230</v>
      </c>
      <c r="W28" s="139">
        <v>1234.3</v>
      </c>
      <c r="X28" s="139">
        <v>1238.5999999999999</v>
      </c>
      <c r="Y28" s="139">
        <v>1243</v>
      </c>
      <c r="Z28" s="139">
        <v>1247.4000000000001</v>
      </c>
      <c r="AA28" s="139">
        <v>1251.7</v>
      </c>
    </row>
    <row r="29" spans="1:27" ht="9" thickTop="1"/>
    <row r="31" spans="1:27" ht="11.25">
      <c r="A31" s="141" t="s">
        <v>47</v>
      </c>
    </row>
    <row r="32" spans="1:27" ht="11.25">
      <c r="A32" s="141" t="s">
        <v>46</v>
      </c>
    </row>
    <row r="33" spans="1:1" ht="11.25">
      <c r="A33" s="116"/>
    </row>
    <row r="34" spans="1:1" ht="11.25">
      <c r="A34" s="116"/>
    </row>
    <row r="35" spans="1:1" ht="11.25">
      <c r="A35" s="116"/>
    </row>
    <row r="36" spans="1:1" ht="11.25">
      <c r="A36" s="116"/>
    </row>
    <row r="37" spans="1:1" ht="11.25">
      <c r="A37" s="116"/>
    </row>
    <row r="38" spans="1:1" ht="11.25">
      <c r="A38" s="116"/>
    </row>
    <row r="39" spans="1:1" ht="11.25">
      <c r="A39" s="116"/>
    </row>
    <row r="40" spans="1:1" ht="11.25">
      <c r="A40" s="116"/>
    </row>
    <row r="41" spans="1:1" ht="11.25">
      <c r="A41" s="116"/>
    </row>
    <row r="42" spans="1:1" ht="11.25">
      <c r="A42" s="116"/>
    </row>
    <row r="43" spans="1:1" ht="11.25">
      <c r="A43" s="116"/>
    </row>
    <row r="44" spans="1:1" ht="11.25">
      <c r="A44" s="116"/>
    </row>
    <row r="45" spans="1:1" ht="11.25">
      <c r="A45" s="116"/>
    </row>
    <row r="46" spans="1:1" ht="11.25">
      <c r="A46" s="116"/>
    </row>
    <row r="47" spans="1:1" ht="11.25">
      <c r="A47" s="116"/>
    </row>
    <row r="48" spans="1:1" ht="11.25">
      <c r="A48" s="116"/>
    </row>
    <row r="49" spans="1:27" ht="11.25">
      <c r="A49" s="116"/>
    </row>
    <row r="50" spans="1:27" ht="11.25">
      <c r="A50" s="116"/>
    </row>
    <row r="52" spans="1:27" hidden="1"/>
    <row r="53" spans="1:27" ht="9" hidden="1">
      <c r="A53" s="118" t="s">
        <v>38</v>
      </c>
      <c r="B53" s="118">
        <v>2016</v>
      </c>
      <c r="C53" s="118">
        <v>2017</v>
      </c>
      <c r="D53" s="118">
        <v>2018</v>
      </c>
      <c r="E53" s="118">
        <v>2019</v>
      </c>
      <c r="F53" s="118">
        <v>2020</v>
      </c>
      <c r="G53" s="118">
        <v>2021</v>
      </c>
      <c r="H53" s="118">
        <v>2022</v>
      </c>
      <c r="I53" s="118">
        <v>2023</v>
      </c>
      <c r="J53" s="118">
        <v>2024</v>
      </c>
      <c r="K53" s="118">
        <v>2025</v>
      </c>
      <c r="L53" s="118">
        <v>2026</v>
      </c>
      <c r="M53" s="118">
        <v>2027</v>
      </c>
      <c r="N53" s="118">
        <v>2028</v>
      </c>
      <c r="O53" s="118">
        <v>2029</v>
      </c>
      <c r="P53" s="118">
        <v>2030</v>
      </c>
      <c r="Q53" s="118">
        <v>2031</v>
      </c>
      <c r="R53" s="118">
        <v>2032</v>
      </c>
      <c r="S53" s="118">
        <v>2033</v>
      </c>
      <c r="T53" s="118">
        <v>2034</v>
      </c>
      <c r="U53" s="118">
        <v>2035</v>
      </c>
      <c r="V53" s="118">
        <v>2036</v>
      </c>
      <c r="W53" s="118">
        <v>2037</v>
      </c>
      <c r="X53" s="118">
        <v>2038</v>
      </c>
      <c r="Y53" s="118">
        <v>2039</v>
      </c>
      <c r="Z53" s="118">
        <v>2040</v>
      </c>
      <c r="AA53" s="118">
        <v>2041</v>
      </c>
    </row>
    <row r="54" spans="1:27" ht="9" hidden="1">
      <c r="A54" s="130" t="s">
        <v>13</v>
      </c>
      <c r="B54" s="120">
        <f>SUM('2018 to 2043 pyramid'!BN5:BN9)+SUM('2018 to 2043 pyramid'!CP5:CP9)</f>
        <v>83536</v>
      </c>
      <c r="C54" s="120">
        <f>SUM('2018 to 2043 pyramid'!BO5:BO9)+SUM('2018 to 2043 pyramid'!CQ5:CQ9)</f>
        <v>82339.798999999985</v>
      </c>
      <c r="D54" s="120">
        <f>SUM('2018 to 2043 pyramid'!BP5:BP9)+SUM('2018 to 2043 pyramid'!CR5:CR9)</f>
        <v>81389.176999999996</v>
      </c>
      <c r="E54" s="120">
        <f>SUM('2018 to 2043 pyramid'!BQ5:BQ9)+SUM('2018 to 2043 pyramid'!CS5:CS9)</f>
        <v>80294.588999999964</v>
      </c>
      <c r="F54" s="120">
        <f>SUM('2018 to 2043 pyramid'!BR5:BR9)+SUM('2018 to 2043 pyramid'!CT5:CT9)</f>
        <v>79299.267999999982</v>
      </c>
      <c r="G54" s="120">
        <f>SUM('2018 to 2043 pyramid'!BS5:BS9)+SUM('2018 to 2043 pyramid'!CU5:CU9)</f>
        <v>79110.335999999981</v>
      </c>
      <c r="H54" s="120">
        <f>SUM('2018 to 2043 pyramid'!BT5:BT9)+SUM('2018 to 2043 pyramid'!CV5:CV9)</f>
        <v>79198.448999999993</v>
      </c>
      <c r="I54" s="120">
        <f>SUM('2018 to 2043 pyramid'!BU5:BU9)+SUM('2018 to 2043 pyramid'!CW5:CW9)</f>
        <v>79251.162000000011</v>
      </c>
      <c r="J54" s="120">
        <f>SUM('2018 to 2043 pyramid'!BV5:BV9)+SUM('2018 to 2043 pyramid'!CX5:CX9)</f>
        <v>79375.470999999976</v>
      </c>
      <c r="K54" s="120">
        <f>SUM('2018 to 2043 pyramid'!BW5:BW9)+SUM('2018 to 2043 pyramid'!CY5:CY9)</f>
        <v>79593.017999999982</v>
      </c>
      <c r="L54" s="120">
        <f>SUM('2018 to 2043 pyramid'!BX5:BX9)+SUM('2018 to 2043 pyramid'!CZ5:CZ9)</f>
        <v>79887.852999999974</v>
      </c>
      <c r="M54" s="120">
        <f>SUM('2018 to 2043 pyramid'!BY5:BY9)+SUM('2018 to 2043 pyramid'!DA5:DA9)</f>
        <v>80161.477999999974</v>
      </c>
      <c r="N54" s="120">
        <f>SUM('2018 to 2043 pyramid'!BZ5:BZ9)+SUM('2018 to 2043 pyramid'!DB5:DB9)</f>
        <v>80473.219999999972</v>
      </c>
      <c r="O54" s="120">
        <f>SUM('2018 to 2043 pyramid'!CA5:CA9)+SUM('2018 to 2043 pyramid'!DC5:DC9)</f>
        <v>80834.334000000003</v>
      </c>
      <c r="P54" s="120">
        <f>SUM('2018 to 2043 pyramid'!CB5:CB9)+SUM('2018 to 2043 pyramid'!DD5:DD9)</f>
        <v>81268.50999999998</v>
      </c>
      <c r="Q54" s="120">
        <f>SUM('2018 to 2043 pyramid'!CC5:CC9)+SUM('2018 to 2043 pyramid'!DE5:DE9)</f>
        <v>81794.169999999984</v>
      </c>
      <c r="R54" s="120">
        <f>SUM('2018 to 2043 pyramid'!CD5:CD9)+SUM('2018 to 2043 pyramid'!DF5:DF9)</f>
        <v>82396.364999999991</v>
      </c>
      <c r="S54" s="120">
        <f>SUM('2018 to 2043 pyramid'!CE5:CE9)+SUM('2018 to 2043 pyramid'!DG5:DG9)</f>
        <v>83067.738999999987</v>
      </c>
      <c r="T54" s="120">
        <f>SUM('2018 to 2043 pyramid'!CF5:CF9)+SUM('2018 to 2043 pyramid'!DH5:DH9)</f>
        <v>83807.945999999996</v>
      </c>
      <c r="U54" s="120">
        <f>SUM('2018 to 2043 pyramid'!CG5:CG9)+SUM('2018 to 2043 pyramid'!DI5:DI9)</f>
        <v>84605.222000000009</v>
      </c>
      <c r="V54" s="120">
        <f>SUM('2018 to 2043 pyramid'!CH5:CH9)+SUM('2018 to 2043 pyramid'!DJ5:DJ9)</f>
        <v>85440.589000000007</v>
      </c>
      <c r="W54" s="120">
        <f>SUM('2018 to 2043 pyramid'!CI5:CI9)+SUM('2018 to 2043 pyramid'!DK5:DK9)</f>
        <v>86296.444999999992</v>
      </c>
      <c r="X54" s="120">
        <f>SUM('2018 to 2043 pyramid'!CJ5:CJ9)+SUM('2018 to 2043 pyramid'!DL5:DL9)</f>
        <v>87140.244999999995</v>
      </c>
      <c r="Y54" s="120">
        <f>SUM('2018 to 2043 pyramid'!CK5:CK9)+SUM('2018 to 2043 pyramid'!DM5:DM9)</f>
        <v>87930.849999999991</v>
      </c>
      <c r="Z54" s="120">
        <f>SUM('2018 to 2043 pyramid'!CL5:CL9)+SUM('2018 to 2043 pyramid'!DN5:DN9)</f>
        <v>88631.385999999999</v>
      </c>
      <c r="AA54" s="120">
        <f>SUM('2018 to 2043 pyramid'!CM5:CM9)+SUM('2018 to 2043 pyramid'!DO5:DO9)</f>
        <v>89211.402000000002</v>
      </c>
    </row>
    <row r="55" spans="1:27" ht="9" hidden="1">
      <c r="A55" s="131" t="s">
        <v>14</v>
      </c>
      <c r="B55" s="120">
        <f>SUM('2018 to 2043 pyramid'!BN10:BN14)+SUM('2018 to 2043 pyramid'!CP10:CP14)</f>
        <v>83354</v>
      </c>
      <c r="C55" s="127">
        <f>SUM('2018 to 2043 pyramid'!BO10:BO14)+SUM('2018 to 2043 pyramid'!CQ10:CQ14)</f>
        <v>83433.331999999966</v>
      </c>
      <c r="D55" s="120">
        <f>SUM('2018 to 2043 pyramid'!BP10:BP14)+SUM('2018 to 2043 pyramid'!CR10:CR14)</f>
        <v>83907.267999999982</v>
      </c>
      <c r="E55" s="127">
        <f>SUM('2018 to 2043 pyramid'!BQ10:BQ14)+SUM('2018 to 2043 pyramid'!CS10:CS14)</f>
        <v>84044.060999999987</v>
      </c>
      <c r="F55" s="120">
        <f>SUM('2018 to 2043 pyramid'!BR10:BR14)+SUM('2018 to 2043 pyramid'!CT10:CT14)</f>
        <v>83231.33199999998</v>
      </c>
      <c r="G55" s="127">
        <f>SUM('2018 to 2043 pyramid'!BS10:BS14)+SUM('2018 to 2043 pyramid'!CU10:CU14)</f>
        <v>81850.116999999998</v>
      </c>
      <c r="H55" s="120">
        <f>SUM('2018 to 2043 pyramid'!BT10:BT14)+SUM('2018 to 2043 pyramid'!CV10:CV14)</f>
        <v>80601.655999999988</v>
      </c>
      <c r="I55" s="127">
        <f>SUM('2018 to 2043 pyramid'!BU10:BU14)+SUM('2018 to 2043 pyramid'!CW10:CW14)</f>
        <v>79588.78</v>
      </c>
      <c r="J55" s="120">
        <f>SUM('2018 to 2043 pyramid'!BV10:BV14)+SUM('2018 to 2043 pyramid'!CX10:CX14)</f>
        <v>78452</v>
      </c>
      <c r="K55" s="127">
        <f>SUM('2018 to 2043 pyramid'!BW10:BW14)+SUM('2018 to 2043 pyramid'!CY10:CY14)</f>
        <v>77435.698999999993</v>
      </c>
      <c r="L55" s="120">
        <f>SUM('2018 to 2043 pyramid'!BX10:BX14)+SUM('2018 to 2043 pyramid'!CZ10:CZ14)</f>
        <v>77165.005999999994</v>
      </c>
      <c r="M55" s="127">
        <f>SUM('2018 to 2043 pyramid'!BY10:BY14)+SUM('2018 to 2043 pyramid'!DA10:DA14)</f>
        <v>77208.459999999977</v>
      </c>
      <c r="N55" s="120">
        <f>SUM('2018 to 2043 pyramid'!BZ10:BZ14)+SUM('2018 to 2043 pyramid'!DB10:DB14)</f>
        <v>77230.190999999977</v>
      </c>
      <c r="O55" s="127">
        <f>SUM('2018 to 2043 pyramid'!CA10:CA14)+SUM('2018 to 2043 pyramid'!DC10:DC14)</f>
        <v>77321.449999999983</v>
      </c>
      <c r="P55" s="120">
        <f>SUM('2018 to 2043 pyramid'!CB10:CB14)+SUM('2018 to 2043 pyramid'!DD10:DD14)</f>
        <v>77502.62</v>
      </c>
      <c r="Q55" s="127">
        <f>SUM('2018 to 2043 pyramid'!CC10:CC14)+SUM('2018 to 2043 pyramid'!DE10:DE14)</f>
        <v>77757.430999999982</v>
      </c>
      <c r="R55" s="120">
        <f>SUM('2018 to 2043 pyramid'!CD10:CD14)+SUM('2018 to 2043 pyramid'!DF10:DF14)</f>
        <v>77997.647999999986</v>
      </c>
      <c r="S55" s="127">
        <f>SUM('2018 to 2043 pyramid'!CE10:CE14)+SUM('2018 to 2043 pyramid'!DG10:DG14)</f>
        <v>78275.887999999977</v>
      </c>
      <c r="T55" s="120">
        <f>SUM('2018 to 2043 pyramid'!CF10:CF14)+SUM('2018 to 2043 pyramid'!DH10:DH14)</f>
        <v>78602.704999999987</v>
      </c>
      <c r="U55" s="127">
        <f>SUM('2018 to 2043 pyramid'!CG10:CG14)+SUM('2018 to 2043 pyramid'!DI10:DI14)</f>
        <v>78999.906999999977</v>
      </c>
      <c r="V55" s="120">
        <f>SUM('2018 to 2043 pyramid'!CH10:CH14)+SUM('2018 to 2043 pyramid'!DJ10:DJ14)</f>
        <v>79484.97099999999</v>
      </c>
      <c r="W55" s="127">
        <f>SUM('2018 to 2043 pyramid'!CI10:CI14)+SUM('2018 to 2043 pyramid'!DK10:DK14)</f>
        <v>80044.460999999996</v>
      </c>
      <c r="X55" s="120">
        <f>SUM('2018 to 2043 pyramid'!CJ10:CJ14)+SUM('2018 to 2043 pyramid'!DL10:DL14)</f>
        <v>80671.239999999976</v>
      </c>
      <c r="Y55" s="127">
        <f>SUM('2018 to 2043 pyramid'!CK10:CK14)+SUM('2018 to 2043 pyramid'!DM10:DM14)</f>
        <v>81365.006999999983</v>
      </c>
      <c r="Z55" s="120">
        <f>SUM('2018 to 2043 pyramid'!CL10:CL14)+SUM('2018 to 2043 pyramid'!DN10:DN14)</f>
        <v>82115.25</v>
      </c>
      <c r="AA55" s="127">
        <f>SUM('2018 to 2043 pyramid'!CM10:CM14)+SUM('2018 to 2043 pyramid'!DO10:DO14)</f>
        <v>82904.441999999981</v>
      </c>
    </row>
    <row r="56" spans="1:27" ht="9" hidden="1">
      <c r="A56" s="131" t="s">
        <v>15</v>
      </c>
      <c r="B56" s="120">
        <f>SUM('2018 to 2043 pyramid'!BN15:BN19)+SUM('2018 to 2043 pyramid'!CP15:CP19)</f>
        <v>78407</v>
      </c>
      <c r="C56" s="127">
        <f>SUM('2018 to 2043 pyramid'!BO15:BO19)+SUM('2018 to 2043 pyramid'!CQ15:CQ19)</f>
        <v>79882.191999999981</v>
      </c>
      <c r="D56" s="120">
        <f>SUM('2018 to 2043 pyramid'!BP15:BP19)+SUM('2018 to 2043 pyramid'!CR15:CR19)</f>
        <v>80293.154999999999</v>
      </c>
      <c r="E56" s="127">
        <f>SUM('2018 to 2043 pyramid'!BQ15:BQ19)+SUM('2018 to 2043 pyramid'!CS15:CS19)</f>
        <v>80648.070999999982</v>
      </c>
      <c r="F56" s="120">
        <f>SUM('2018 to 2043 pyramid'!BR15:BR19)+SUM('2018 to 2043 pyramid'!CT15:CT19)</f>
        <v>81960.834000000003</v>
      </c>
      <c r="G56" s="127">
        <f>SUM('2018 to 2043 pyramid'!BS15:BS19)+SUM('2018 to 2043 pyramid'!CU15:CU19)</f>
        <v>82400.901999999973</v>
      </c>
      <c r="H56" s="120">
        <f>SUM('2018 to 2043 pyramid'!BT15:BT19)+SUM('2018 to 2043 pyramid'!CV15:CV19)</f>
        <v>82458.088999999978</v>
      </c>
      <c r="I56" s="127">
        <f>SUM('2018 to 2043 pyramid'!BU15:BU19)+SUM('2018 to 2043 pyramid'!CW15:CW19)</f>
        <v>82849.534</v>
      </c>
      <c r="J56" s="120">
        <f>SUM('2018 to 2043 pyramid'!BV15:BV19)+SUM('2018 to 2043 pyramid'!CX15:CX19)</f>
        <v>82945.795000000013</v>
      </c>
      <c r="K56" s="127">
        <f>SUM('2018 to 2043 pyramid'!BW15:BW19)+SUM('2018 to 2043 pyramid'!CY15:CY19)</f>
        <v>82119.84599999999</v>
      </c>
      <c r="L56" s="120">
        <f>SUM('2018 to 2043 pyramid'!BX15:BX19)+SUM('2018 to 2043 pyramid'!CZ15:CZ19)</f>
        <v>80807.006999999969</v>
      </c>
      <c r="M56" s="127">
        <f>SUM('2018 to 2043 pyramid'!BY15:BY19)+SUM('2018 to 2043 pyramid'!DA15:DA19)</f>
        <v>79588.372999999992</v>
      </c>
      <c r="N56" s="120">
        <f>SUM('2018 to 2043 pyramid'!BZ15:BZ19)+SUM('2018 to 2043 pyramid'!DB15:DB19)</f>
        <v>78596.03</v>
      </c>
      <c r="O56" s="127">
        <f>SUM('2018 to 2043 pyramid'!CA15:CA19)+SUM('2018 to 2043 pyramid'!DC15:DC19)</f>
        <v>77467.58</v>
      </c>
      <c r="P56" s="120">
        <f>SUM('2018 to 2043 pyramid'!CB15:CB19)+SUM('2018 to 2043 pyramid'!DD15:DD19)</f>
        <v>76467.20299999998</v>
      </c>
      <c r="Q56" s="127">
        <f>SUM('2018 to 2043 pyramid'!CC15:CC19)+SUM('2018 to 2043 pyramid'!DE15:DE19)</f>
        <v>76161.825999999972</v>
      </c>
      <c r="R56" s="120">
        <f>SUM('2018 to 2043 pyramid'!CD15:CD19)+SUM('2018 to 2043 pyramid'!DF15:DF19)</f>
        <v>76188.842000000004</v>
      </c>
      <c r="S56" s="127">
        <f>SUM('2018 to 2043 pyramid'!CE15:CE19)+SUM('2018 to 2043 pyramid'!DG15:DG19)</f>
        <v>76190.83600000001</v>
      </c>
      <c r="T56" s="120">
        <f>SUM('2018 to 2043 pyramid'!CF15:CF19)+SUM('2018 to 2043 pyramid'!DH15:DH19)</f>
        <v>76261.178999999975</v>
      </c>
      <c r="U56" s="127">
        <f>SUM('2018 to 2043 pyramid'!CG15:CG19)+SUM('2018 to 2043 pyramid'!DI15:DI19)</f>
        <v>76420.09199999999</v>
      </c>
      <c r="V56" s="120">
        <f>SUM('2018 to 2043 pyramid'!CH15:CH19)+SUM('2018 to 2043 pyramid'!DJ15:DJ19)</f>
        <v>76649.726999999984</v>
      </c>
      <c r="W56" s="127">
        <f>SUM('2018 to 2043 pyramid'!CI15:CI19)+SUM('2018 to 2043 pyramid'!DK15:DK19)</f>
        <v>76869.296999999991</v>
      </c>
      <c r="X56" s="120">
        <f>SUM('2018 to 2043 pyramid'!CJ15:CJ19)+SUM('2018 to 2043 pyramid'!DL15:DL19)</f>
        <v>77126.395999999979</v>
      </c>
      <c r="Y56" s="127">
        <f>SUM('2018 to 2043 pyramid'!CK15:CK19)+SUM('2018 to 2043 pyramid'!DM15:DM19)</f>
        <v>77431.317999999985</v>
      </c>
      <c r="Z56" s="120">
        <f>SUM('2018 to 2043 pyramid'!CL15:CL19)+SUM('2018 to 2043 pyramid'!DN15:DN19)</f>
        <v>77804.975999999995</v>
      </c>
      <c r="AA56" s="127">
        <f>SUM('2018 to 2043 pyramid'!CM15:CM19)+SUM('2018 to 2043 pyramid'!DO15:DO19)</f>
        <v>78264.192999999985</v>
      </c>
    </row>
    <row r="57" spans="1:27" ht="9" hidden="1">
      <c r="A57" s="131" t="s">
        <v>16</v>
      </c>
      <c r="B57" s="120">
        <f>SUM('2018 to 2043 pyramid'!BN20:BN24)+SUM('2018 to 2043 pyramid'!CP20:CP24)</f>
        <v>79682</v>
      </c>
      <c r="C57" s="127">
        <f>SUM('2018 to 2043 pyramid'!BO20:BO24)+SUM('2018 to 2043 pyramid'!CQ20:CQ24)</f>
        <v>80622.706999999878</v>
      </c>
      <c r="D57" s="120">
        <f>SUM('2018 to 2043 pyramid'!BP20:BP24)+SUM('2018 to 2043 pyramid'!CR20:CR24)</f>
        <v>81202.265999999974</v>
      </c>
      <c r="E57" s="127">
        <f>SUM('2018 to 2043 pyramid'!BQ20:BQ24)+SUM('2018 to 2043 pyramid'!CS20:CS24)</f>
        <v>82507.83799999996</v>
      </c>
      <c r="F57" s="120">
        <f>SUM('2018 to 2043 pyramid'!BR20:BR24)+SUM('2018 to 2043 pyramid'!CT20:CT24)</f>
        <v>84212.126999999891</v>
      </c>
      <c r="G57" s="127">
        <f>SUM('2018 to 2043 pyramid'!BS20:BS24)+SUM('2018 to 2043 pyramid'!CU20:CU24)</f>
        <v>86210.967000000004</v>
      </c>
      <c r="H57" s="120">
        <f>SUM('2018 to 2043 pyramid'!BT20:BT24)+SUM('2018 to 2043 pyramid'!CV20:CV24)</f>
        <v>87720.742999999988</v>
      </c>
      <c r="I57" s="127">
        <f>SUM('2018 to 2043 pyramid'!BU20:BU24)+SUM('2018 to 2043 pyramid'!CW20:CW24)</f>
        <v>88497.639999999985</v>
      </c>
      <c r="J57" s="120">
        <f>SUM('2018 to 2043 pyramid'!BV20:BV24)+SUM('2018 to 2043 pyramid'!CX20:CX24)</f>
        <v>89170.989000000001</v>
      </c>
      <c r="K57" s="127">
        <f>SUM('2018 to 2043 pyramid'!BW20:BW24)+SUM('2018 to 2043 pyramid'!CY20:CY24)</f>
        <v>90701.41899999998</v>
      </c>
      <c r="L57" s="120">
        <f>SUM('2018 to 2043 pyramid'!BX20:BX24)+SUM('2018 to 2043 pyramid'!CZ20:CZ24)</f>
        <v>91127.116999999998</v>
      </c>
      <c r="M57" s="127">
        <f>SUM('2018 to 2043 pyramid'!BY20:BY24)+SUM('2018 to 2043 pyramid'!DA20:DA24)</f>
        <v>91461.50999999998</v>
      </c>
      <c r="N57" s="120">
        <f>SUM('2018 to 2043 pyramid'!BZ20:BZ24)+SUM('2018 to 2043 pyramid'!DB20:DB24)</f>
        <v>91996.319999999992</v>
      </c>
      <c r="O57" s="127">
        <f>SUM('2018 to 2043 pyramid'!CA20:CA24)+SUM('2018 to 2043 pyramid'!DC20:DC24)</f>
        <v>92173.56599999989</v>
      </c>
      <c r="P57" s="120">
        <f>SUM('2018 to 2043 pyramid'!CB20:CB24)+SUM('2018 to 2043 pyramid'!DD20:DD24)</f>
        <v>91142.790999999997</v>
      </c>
      <c r="Q57" s="127">
        <f>SUM('2018 to 2043 pyramid'!CC20:CC24)+SUM('2018 to 2043 pyramid'!DE20:DE24)</f>
        <v>89774.924999999988</v>
      </c>
      <c r="R57" s="120">
        <f>SUM('2018 to 2043 pyramid'!CD20:CD24)+SUM('2018 to 2043 pyramid'!DF20:DF24)</f>
        <v>88583.45299999998</v>
      </c>
      <c r="S57" s="127">
        <f>SUM('2018 to 2043 pyramid'!CE20:CE24)+SUM('2018 to 2043 pyramid'!DG20:DG24)</f>
        <v>87646.600999999966</v>
      </c>
      <c r="T57" s="120">
        <f>SUM('2018 to 2043 pyramid'!CF20:CF24)+SUM('2018 to 2043 pyramid'!DH20:DH24)</f>
        <v>86323.544999999984</v>
      </c>
      <c r="U57" s="127">
        <f>SUM('2018 to 2043 pyramid'!CG20:CG24)+SUM('2018 to 2043 pyramid'!DI20:DI24)</f>
        <v>85180.198999999906</v>
      </c>
      <c r="V57" s="120">
        <f>SUM('2018 to 2043 pyramid'!CH20:CH24)+SUM('2018 to 2043 pyramid'!DJ20:DJ24)</f>
        <v>84592.459999999992</v>
      </c>
      <c r="W57" s="127">
        <f>SUM('2018 to 2043 pyramid'!CI20:CI24)+SUM('2018 to 2043 pyramid'!DK20:DK24)</f>
        <v>84623.35500000001</v>
      </c>
      <c r="X57" s="120">
        <f>SUM('2018 to 2043 pyramid'!CJ20:CJ24)+SUM('2018 to 2043 pyramid'!DL20:DL24)</f>
        <v>84573.985999999975</v>
      </c>
      <c r="Y57" s="127">
        <f>SUM('2018 to 2043 pyramid'!CK20:CK24)+SUM('2018 to 2043 pyramid'!DM20:DM24)</f>
        <v>84585.607999999906</v>
      </c>
      <c r="Z57" s="120">
        <f>SUM('2018 to 2043 pyramid'!CL20:CL24)+SUM('2018 to 2043 pyramid'!DN20:DN24)</f>
        <v>84707.542999999991</v>
      </c>
      <c r="AA57" s="127">
        <f>SUM('2018 to 2043 pyramid'!CM20:CM24)+SUM('2018 to 2043 pyramid'!DO20:DO24)</f>
        <v>84907.065000000002</v>
      </c>
    </row>
    <row r="58" spans="1:27" ht="9" hidden="1">
      <c r="A58" s="130" t="s">
        <v>17</v>
      </c>
      <c r="B58" s="120">
        <f>SUM('2018 to 2043 pyramid'!BN25:BN29)+SUM('2018 to 2043 pyramid'!CP25:CP29)</f>
        <v>104627</v>
      </c>
      <c r="C58" s="120">
        <f>SUM('2018 to 2043 pyramid'!BO25:BO29)+SUM('2018 to 2043 pyramid'!CQ25:CQ29)</f>
        <v>104266.315</v>
      </c>
      <c r="D58" s="120">
        <f>SUM('2018 to 2043 pyramid'!BP25:BP29)+SUM('2018 to 2043 pyramid'!CR25:CR29)</f>
        <v>104657.56299999991</v>
      </c>
      <c r="E58" s="120">
        <f>SUM('2018 to 2043 pyramid'!BQ25:BQ29)+SUM('2018 to 2043 pyramid'!CS25:CS29)</f>
        <v>104221.44899999991</v>
      </c>
      <c r="F58" s="120">
        <f>SUM('2018 to 2043 pyramid'!BR25:BR29)+SUM('2018 to 2043 pyramid'!CT25:CT29)</f>
        <v>103413.27799999999</v>
      </c>
      <c r="G58" s="120">
        <f>SUM('2018 to 2043 pyramid'!BS25:BS29)+SUM('2018 to 2043 pyramid'!CU25:CU29)</f>
        <v>103054.41099999999</v>
      </c>
      <c r="H58" s="120">
        <f>SUM('2018 to 2043 pyramid'!BT25:BT29)+SUM('2018 to 2043 pyramid'!CV25:CV29)</f>
        <v>103188.855</v>
      </c>
      <c r="I58" s="120">
        <f>SUM('2018 to 2043 pyramid'!BU25:BU29)+SUM('2018 to 2043 pyramid'!CW25:CW29)</f>
        <v>103712.42899999999</v>
      </c>
      <c r="J58" s="120">
        <f>SUM('2018 to 2043 pyramid'!BV25:BV29)+SUM('2018 to 2043 pyramid'!CX25:CX29)</f>
        <v>105373.60699999979</v>
      </c>
      <c r="K58" s="120">
        <f>SUM('2018 to 2043 pyramid'!BW25:BW29)+SUM('2018 to 2043 pyramid'!CY25:CY29)</f>
        <v>107558.1289999999</v>
      </c>
      <c r="L58" s="120">
        <f>SUM('2018 to 2043 pyramid'!BX25:BX29)+SUM('2018 to 2043 pyramid'!CZ25:CZ29)</f>
        <v>110201.003</v>
      </c>
      <c r="M58" s="120">
        <f>SUM('2018 to 2043 pyramid'!BY25:BY29)+SUM('2018 to 2043 pyramid'!DA25:DA29)</f>
        <v>112259.62799999979</v>
      </c>
      <c r="N58" s="120">
        <f>SUM('2018 to 2043 pyramid'!BZ25:BZ29)+SUM('2018 to 2043 pyramid'!DB25:DB29)</f>
        <v>113760.5809999997</v>
      </c>
      <c r="O58" s="120">
        <f>SUM('2018 to 2043 pyramid'!CA25:CA29)+SUM('2018 to 2043 pyramid'!DC25:DC29)</f>
        <v>115134.2169999997</v>
      </c>
      <c r="P58" s="120">
        <f>SUM('2018 to 2043 pyramid'!CB25:CB29)+SUM('2018 to 2043 pyramid'!DD25:DD29)</f>
        <v>117050.0299999999</v>
      </c>
      <c r="Q58" s="120">
        <f>SUM('2018 to 2043 pyramid'!CC25:CC29)+SUM('2018 to 2043 pyramid'!DE25:DE29)</f>
        <v>117758.8009999996</v>
      </c>
      <c r="R58" s="120">
        <f>SUM('2018 to 2043 pyramid'!CD25:CD29)+SUM('2018 to 2043 pyramid'!DF25:DF29)</f>
        <v>118047.53699999989</v>
      </c>
      <c r="S58" s="120">
        <f>SUM('2018 to 2043 pyramid'!CE25:CE29)+SUM('2018 to 2043 pyramid'!DG25:DG29)</f>
        <v>118110.6819999999</v>
      </c>
      <c r="T58" s="120">
        <f>SUM('2018 to 2043 pyramid'!CF25:CF29)+SUM('2018 to 2043 pyramid'!DH25:DH29)</f>
        <v>117960.3009999996</v>
      </c>
      <c r="U58" s="120">
        <f>SUM('2018 to 2043 pyramid'!CG25:CG29)+SUM('2018 to 2043 pyramid'!DI25:DI29)</f>
        <v>116830.378</v>
      </c>
      <c r="V58" s="120">
        <f>SUM('2018 to 2043 pyramid'!CH25:CH29)+SUM('2018 to 2043 pyramid'!DJ25:DJ29)</f>
        <v>115380.58099999989</v>
      </c>
      <c r="W58" s="120">
        <f>SUM('2018 to 2043 pyramid'!CI25:CI29)+SUM('2018 to 2043 pyramid'!DK25:DK29)</f>
        <v>113766.67399999991</v>
      </c>
      <c r="X58" s="120">
        <f>SUM('2018 to 2043 pyramid'!CJ25:CJ29)+SUM('2018 to 2043 pyramid'!DL25:DL29)</f>
        <v>112418.14300000001</v>
      </c>
      <c r="Y58" s="120">
        <f>SUM('2018 to 2043 pyramid'!CK25:CK29)+SUM('2018 to 2043 pyramid'!DM25:DM29)</f>
        <v>110915.0779999998</v>
      </c>
      <c r="Z58" s="120">
        <f>SUM('2018 to 2043 pyramid'!CL25:CL29)+SUM('2018 to 2043 pyramid'!DN25:DN29)</f>
        <v>109707.82299999989</v>
      </c>
      <c r="AA58" s="120">
        <f>SUM('2018 to 2043 pyramid'!CM25:CM29)+SUM('2018 to 2043 pyramid'!DO25:DO29)</f>
        <v>109046.0089999999</v>
      </c>
    </row>
    <row r="59" spans="1:27" ht="9" hidden="1">
      <c r="A59" s="130" t="s">
        <v>18</v>
      </c>
      <c r="B59" s="120">
        <f>SUM('2018 to 2043 pyramid'!BN30:BN34)+SUM('2018 to 2043 pyramid'!CP30:CP34)</f>
        <v>96630</v>
      </c>
      <c r="C59" s="120">
        <f>SUM('2018 to 2043 pyramid'!BO30:BO34)+SUM('2018 to 2043 pyramid'!CQ30:CQ34)</f>
        <v>98223.994999999995</v>
      </c>
      <c r="D59" s="120">
        <f>SUM('2018 to 2043 pyramid'!BP30:BP34)+SUM('2018 to 2043 pyramid'!CR30:CR34)</f>
        <v>98357.782999999996</v>
      </c>
      <c r="E59" s="120">
        <f>SUM('2018 to 2043 pyramid'!BQ30:BQ34)+SUM('2018 to 2043 pyramid'!CS30:CS34)</f>
        <v>97491.810999999987</v>
      </c>
      <c r="F59" s="120">
        <f>SUM('2018 to 2043 pyramid'!BR30:BR34)+SUM('2018 to 2043 pyramid'!CT30:CT34)</f>
        <v>96464.378999999986</v>
      </c>
      <c r="G59" s="120">
        <f>SUM('2018 to 2043 pyramid'!BS30:BS34)+SUM('2018 to 2043 pyramid'!CU30:CU34)</f>
        <v>95728.251999999979</v>
      </c>
      <c r="H59" s="120">
        <f>SUM('2018 to 2043 pyramid'!BT30:BT34)+SUM('2018 to 2043 pyramid'!CV30:CV34)</f>
        <v>94943.282000000007</v>
      </c>
      <c r="I59" s="120">
        <f>SUM('2018 to 2043 pyramid'!BU30:BU34)+SUM('2018 to 2043 pyramid'!CW30:CW34)</f>
        <v>94566.136999999973</v>
      </c>
      <c r="J59" s="120">
        <f>SUM('2018 to 2043 pyramid'!BV30:BV34)+SUM('2018 to 2043 pyramid'!CX30:CX34)</f>
        <v>93655.995999999985</v>
      </c>
      <c r="K59" s="120">
        <f>SUM('2018 to 2043 pyramid'!BW30:BW34)+SUM('2018 to 2043 pyramid'!CY30:CY34)</f>
        <v>92491.657999999996</v>
      </c>
      <c r="L59" s="120">
        <f>SUM('2018 to 2043 pyramid'!BX30:BX34)+SUM('2018 to 2043 pyramid'!CZ30:CZ34)</f>
        <v>91851.265999999974</v>
      </c>
      <c r="M59" s="120">
        <f>SUM('2018 to 2043 pyramid'!BY30:BY34)+SUM('2018 to 2043 pyramid'!DA30:DA34)</f>
        <v>91715.004000000001</v>
      </c>
      <c r="N59" s="120">
        <f>SUM('2018 to 2043 pyramid'!BZ30:BZ34)+SUM('2018 to 2043 pyramid'!DB30:DB34)</f>
        <v>92103.720999999889</v>
      </c>
      <c r="O59" s="120">
        <f>SUM('2018 to 2043 pyramid'!CA30:CA34)+SUM('2018 to 2043 pyramid'!DC30:DC34)</f>
        <v>93520.221999999994</v>
      </c>
      <c r="P59" s="120">
        <f>SUM('2018 to 2043 pyramid'!CB30:CB34)+SUM('2018 to 2043 pyramid'!DD30:DD34)</f>
        <v>95583.908999999898</v>
      </c>
      <c r="Q59" s="120">
        <f>SUM('2018 to 2043 pyramid'!CC30:CC34)+SUM('2018 to 2043 pyramid'!DE30:DE34)</f>
        <v>97971.246999999988</v>
      </c>
      <c r="R59" s="120">
        <f>SUM('2018 to 2043 pyramid'!CD30:CD34)+SUM('2018 to 2043 pyramid'!DF30:DF34)</f>
        <v>99820.422999999981</v>
      </c>
      <c r="S59" s="120">
        <f>SUM('2018 to 2043 pyramid'!CE30:CE34)+SUM('2018 to 2043 pyramid'!DG30:DG34)</f>
        <v>101398.68999999989</v>
      </c>
      <c r="T59" s="120">
        <f>SUM('2018 to 2043 pyramid'!CF30:CF34)+SUM('2018 to 2043 pyramid'!DH30:DH34)</f>
        <v>102752.33799999981</v>
      </c>
      <c r="U59" s="120">
        <f>SUM('2018 to 2043 pyramid'!CG30:CG34)+SUM('2018 to 2043 pyramid'!DI30:DI34)</f>
        <v>104398.21800000001</v>
      </c>
      <c r="V59" s="120">
        <f>SUM('2018 to 2043 pyramid'!CH30:CH34)+SUM('2018 to 2043 pyramid'!DJ30:DJ34)</f>
        <v>105015.02199999991</v>
      </c>
      <c r="W59" s="120">
        <f>SUM('2018 to 2043 pyramid'!CI30:CI34)+SUM('2018 to 2043 pyramid'!DK30:DK34)</f>
        <v>105345.8569999998</v>
      </c>
      <c r="X59" s="120">
        <f>SUM('2018 to 2043 pyramid'!CJ30:CJ34)+SUM('2018 to 2043 pyramid'!DL30:DL34)</f>
        <v>105449.95099999988</v>
      </c>
      <c r="Y59" s="120">
        <f>SUM('2018 to 2043 pyramid'!CK30:CK34)+SUM('2018 to 2043 pyramid'!DM30:DM34)</f>
        <v>105313.11699999991</v>
      </c>
      <c r="Z59" s="120">
        <f>SUM('2018 to 2043 pyramid'!CL30:CL34)+SUM('2018 to 2043 pyramid'!DN30:DN34)</f>
        <v>104301.39899999992</v>
      </c>
      <c r="AA59" s="120">
        <f>SUM('2018 to 2043 pyramid'!CM30:CM34)+SUM('2018 to 2043 pyramid'!DO30:DO34)</f>
        <v>103139.19500000001</v>
      </c>
    </row>
    <row r="60" spans="1:27" ht="9" hidden="1">
      <c r="A60" s="130" t="s">
        <v>19</v>
      </c>
      <c r="B60" s="120">
        <f>SUM('2018 to 2043 pyramid'!BN35:BN39)+SUM('2018 to 2043 pyramid'!CP35:CP39)</f>
        <v>83027</v>
      </c>
      <c r="C60" s="120">
        <f>SUM('2018 to 2043 pyramid'!BO35:BO39)+SUM('2018 to 2043 pyramid'!CQ35:CQ39)</f>
        <v>83794.179999999993</v>
      </c>
      <c r="D60" s="120">
        <f>SUM('2018 to 2043 pyramid'!BP35:BP39)+SUM('2018 to 2043 pyramid'!CR35:CR39)</f>
        <v>84802.1</v>
      </c>
      <c r="E60" s="120">
        <f>SUM('2018 to 2043 pyramid'!BQ35:BQ39)+SUM('2018 to 2043 pyramid'!CS35:CS39)</f>
        <v>86680.733999999982</v>
      </c>
      <c r="F60" s="120">
        <f>SUM('2018 to 2043 pyramid'!BR35:BR39)+SUM('2018 to 2043 pyramid'!CT35:CT39)</f>
        <v>88215.252000000008</v>
      </c>
      <c r="G60" s="120">
        <f>SUM('2018 to 2043 pyramid'!BS35:BS39)+SUM('2018 to 2043 pyramid'!CU35:CU39)</f>
        <v>89244.173999999999</v>
      </c>
      <c r="H60" s="120">
        <f>SUM('2018 to 2043 pyramid'!BT35:BT39)+SUM('2018 to 2043 pyramid'!CV35:CV39)</f>
        <v>90190.358999999997</v>
      </c>
      <c r="I60" s="120">
        <f>SUM('2018 to 2043 pyramid'!BU35:BU39)+SUM('2018 to 2043 pyramid'!CW35:CW39)</f>
        <v>89985.873999999982</v>
      </c>
      <c r="J60" s="120">
        <f>SUM('2018 to 2043 pyramid'!BV35:BV39)+SUM('2018 to 2043 pyramid'!CX35:CX39)</f>
        <v>89046.709000000003</v>
      </c>
      <c r="K60" s="120">
        <f>SUM('2018 to 2043 pyramid'!BW35:BW39)+SUM('2018 to 2043 pyramid'!CY35:CY39)</f>
        <v>88154.54800000001</v>
      </c>
      <c r="L60" s="120">
        <f>SUM('2018 to 2043 pyramid'!BX35:BX39)+SUM('2018 to 2043 pyramid'!CZ35:CZ39)</f>
        <v>87437.505000000005</v>
      </c>
      <c r="M60" s="120">
        <f>SUM('2018 to 2043 pyramid'!BY35:BY39)+SUM('2018 to 2043 pyramid'!DA35:DA39)</f>
        <v>86685.43299999999</v>
      </c>
      <c r="N60" s="120">
        <f>SUM('2018 to 2043 pyramid'!BZ35:BZ39)+SUM('2018 to 2043 pyramid'!DB35:DB39)</f>
        <v>86199.731999999989</v>
      </c>
      <c r="O60" s="120">
        <f>SUM('2018 to 2043 pyramid'!CA35:CA39)+SUM('2018 to 2043 pyramid'!DC35:DC39)</f>
        <v>85260.938999999984</v>
      </c>
      <c r="P60" s="120">
        <f>SUM('2018 to 2043 pyramid'!CB35:CB39)+SUM('2018 to 2043 pyramid'!DD35:DD39)</f>
        <v>84077.286999999982</v>
      </c>
      <c r="Q60" s="120">
        <f>SUM('2018 to 2043 pyramid'!CC35:CC39)+SUM('2018 to 2043 pyramid'!DE35:DE39)</f>
        <v>83423.846999999994</v>
      </c>
      <c r="R60" s="120">
        <f>SUM('2018 to 2043 pyramid'!CD35:CD39)+SUM('2018 to 2043 pyramid'!DF35:DF39)</f>
        <v>83261.994999999995</v>
      </c>
      <c r="S60" s="120">
        <f>SUM('2018 to 2043 pyramid'!CE35:CE39)+SUM('2018 to 2043 pyramid'!DG35:DG39)</f>
        <v>83628.686000000016</v>
      </c>
      <c r="T60" s="120">
        <f>SUM('2018 to 2043 pyramid'!CF35:CF39)+SUM('2018 to 2043 pyramid'!DH35:DH39)</f>
        <v>84942.519</v>
      </c>
      <c r="U60" s="120">
        <f>SUM('2018 to 2043 pyramid'!CG35:CG39)+SUM('2018 to 2043 pyramid'!DI35:DI39)</f>
        <v>86869.714999999997</v>
      </c>
      <c r="V60" s="120">
        <f>SUM('2018 to 2043 pyramid'!CH35:CH39)+SUM('2018 to 2043 pyramid'!DJ35:DJ39)</f>
        <v>89086.251999999979</v>
      </c>
      <c r="W60" s="120">
        <f>SUM('2018 to 2043 pyramid'!CI35:CI39)+SUM('2018 to 2043 pyramid'!DK35:DK39)</f>
        <v>90793.086999999883</v>
      </c>
      <c r="X60" s="120">
        <f>SUM('2018 to 2043 pyramid'!CJ35:CJ39)+SUM('2018 to 2043 pyramid'!DL35:DL39)</f>
        <v>92309.76499999997</v>
      </c>
      <c r="Y60" s="120">
        <f>SUM('2018 to 2043 pyramid'!CK35:CK39)+SUM('2018 to 2043 pyramid'!DM35:DM39)</f>
        <v>93605.588999999978</v>
      </c>
      <c r="Z60" s="120">
        <f>SUM('2018 to 2043 pyramid'!CL35:CL39)+SUM('2018 to 2043 pyramid'!DN35:DN39)</f>
        <v>95125.497999999992</v>
      </c>
      <c r="AA60" s="120">
        <f>SUM('2018 to 2043 pyramid'!CM35:CM39)+SUM('2018 to 2043 pyramid'!DO35:DO39)</f>
        <v>95695.956999999995</v>
      </c>
    </row>
    <row r="61" spans="1:27" ht="9" hidden="1">
      <c r="A61" s="130" t="s">
        <v>20</v>
      </c>
      <c r="B61" s="120">
        <f>SUM('2018 to 2043 pyramid'!BN40:BN44)+SUM('2018 to 2043 pyramid'!CP40:CP44)</f>
        <v>77134</v>
      </c>
      <c r="C61" s="120">
        <f>SUM('2018 to 2043 pyramid'!BO40:BO44)+SUM('2018 to 2043 pyramid'!CQ40:CQ44)</f>
        <v>77013.025999999954</v>
      </c>
      <c r="D61" s="120">
        <f>SUM('2018 to 2043 pyramid'!BP40:BP44)+SUM('2018 to 2043 pyramid'!CR40:CR44)</f>
        <v>76521.525999999998</v>
      </c>
      <c r="E61" s="120">
        <f>SUM('2018 to 2043 pyramid'!BQ40:BQ44)+SUM('2018 to 2043 pyramid'!CS40:CS44)</f>
        <v>76474.613999999972</v>
      </c>
      <c r="F61" s="120">
        <f>SUM('2018 to 2043 pyramid'!BR40:BR44)+SUM('2018 to 2043 pyramid'!CT40:CT44)</f>
        <v>76972.808999999994</v>
      </c>
      <c r="G61" s="120">
        <f>SUM('2018 to 2043 pyramid'!BS40:BS44)+SUM('2018 to 2043 pyramid'!CU40:CU44)</f>
        <v>77208.191999999981</v>
      </c>
      <c r="H61" s="120">
        <f>SUM('2018 to 2043 pyramid'!BT40:BT44)+SUM('2018 to 2043 pyramid'!CV40:CV44)</f>
        <v>77871.29800000001</v>
      </c>
      <c r="I61" s="120">
        <f>SUM('2018 to 2043 pyramid'!BU40:BU44)+SUM('2018 to 2043 pyramid'!CW40:CW44)</f>
        <v>78669.320999999967</v>
      </c>
      <c r="J61" s="120">
        <f>SUM('2018 to 2043 pyramid'!BV40:BV44)+SUM('2018 to 2043 pyramid'!CX40:CX44)</f>
        <v>80155.356999999989</v>
      </c>
      <c r="K61" s="120">
        <f>SUM('2018 to 2043 pyramid'!BW40:BW44)+SUM('2018 to 2043 pyramid'!CY40:CY44)</f>
        <v>81334.433999999979</v>
      </c>
      <c r="L61" s="120">
        <f>SUM('2018 to 2043 pyramid'!BX40:BX44)+SUM('2018 to 2043 pyramid'!CZ40:CZ44)</f>
        <v>82038.936999999976</v>
      </c>
      <c r="M61" s="120">
        <f>SUM('2018 to 2043 pyramid'!BY40:BY44)+SUM('2018 to 2043 pyramid'!DA40:DA44)</f>
        <v>82710.978999999963</v>
      </c>
      <c r="N61" s="120">
        <f>SUM('2018 to 2043 pyramid'!BZ40:BZ44)+SUM('2018 to 2043 pyramid'!DB40:DB44)</f>
        <v>82448.787999999971</v>
      </c>
      <c r="O61" s="120">
        <f>SUM('2018 to 2043 pyramid'!CA40:CA44)+SUM('2018 to 2043 pyramid'!DC40:DC44)</f>
        <v>81573.681999999972</v>
      </c>
      <c r="P61" s="120">
        <f>SUM('2018 to 2043 pyramid'!CB40:CB44)+SUM('2018 to 2043 pyramid'!DD40:DD44)</f>
        <v>80810.116999999984</v>
      </c>
      <c r="Q61" s="120">
        <f>SUM('2018 to 2043 pyramid'!CC40:CC44)+SUM('2018 to 2043 pyramid'!DE40:DE44)</f>
        <v>80167.703000000009</v>
      </c>
      <c r="R61" s="120">
        <f>SUM('2018 to 2043 pyramid'!CD40:CD44)+SUM('2018 to 2043 pyramid'!DF40:DF44)</f>
        <v>79470.138000000006</v>
      </c>
      <c r="S61" s="120">
        <f>SUM('2018 to 2043 pyramid'!CE40:CE44)+SUM('2018 to 2043 pyramid'!DG40:DG44)</f>
        <v>78954.945999999982</v>
      </c>
      <c r="T61" s="120">
        <f>SUM('2018 to 2043 pyramid'!CF40:CF44)+SUM('2018 to 2043 pyramid'!DH40:DH44)</f>
        <v>78042.433999999965</v>
      </c>
      <c r="U61" s="120">
        <f>SUM('2018 to 2043 pyramid'!CG40:CG44)+SUM('2018 to 2043 pyramid'!DI40:DI44)</f>
        <v>76898.848999999987</v>
      </c>
      <c r="V61" s="120">
        <f>SUM('2018 to 2043 pyramid'!CH40:CH44)+SUM('2018 to 2043 pyramid'!DJ40:DJ44)</f>
        <v>76255.652999999991</v>
      </c>
      <c r="W61" s="120">
        <f>SUM('2018 to 2043 pyramid'!CI40:CI44)+SUM('2018 to 2043 pyramid'!DK40:DK44)</f>
        <v>76077.146999999968</v>
      </c>
      <c r="X61" s="120">
        <f>SUM('2018 to 2043 pyramid'!CJ40:CJ44)+SUM('2018 to 2043 pyramid'!DL40:DL44)</f>
        <v>76415.383999999976</v>
      </c>
      <c r="Y61" s="120">
        <f>SUM('2018 to 2043 pyramid'!CK40:CK44)+SUM('2018 to 2043 pyramid'!DM40:DM44)</f>
        <v>77630.165999999968</v>
      </c>
      <c r="Z61" s="120">
        <f>SUM('2018 to 2043 pyramid'!CL40:CL44)+SUM('2018 to 2043 pyramid'!DN40:DN44)</f>
        <v>79425.895000000004</v>
      </c>
      <c r="AA61" s="120">
        <f>SUM('2018 to 2043 pyramid'!CM40:CM44)+SUM('2018 to 2043 pyramid'!DO40:DO44)</f>
        <v>81490.526999999987</v>
      </c>
    </row>
    <row r="62" spans="1:27" ht="9" hidden="1">
      <c r="A62" s="130" t="s">
        <v>21</v>
      </c>
      <c r="B62" s="120">
        <f>SUM('2018 to 2043 pyramid'!BN45:BN49)+SUM('2018 to 2043 pyramid'!CP45:CP49)</f>
        <v>66599</v>
      </c>
      <c r="C62" s="120">
        <f>SUM('2018 to 2043 pyramid'!BO45:BO49)+SUM('2018 to 2043 pyramid'!CQ45:CQ49)</f>
        <v>67420.779999999984</v>
      </c>
      <c r="D62" s="120">
        <f>SUM('2018 to 2043 pyramid'!BP45:BP49)+SUM('2018 to 2043 pyramid'!CR45:CR49)</f>
        <v>69008.107999999978</v>
      </c>
      <c r="E62" s="120">
        <f>SUM('2018 to 2043 pyramid'!BQ45:BQ49)+SUM('2018 to 2043 pyramid'!CS45:CS49)</f>
        <v>70160.478999999992</v>
      </c>
      <c r="F62" s="120">
        <f>SUM('2018 to 2043 pyramid'!BR45:BR49)+SUM('2018 to 2043 pyramid'!CT45:CT49)</f>
        <v>71072.603999999978</v>
      </c>
      <c r="G62" s="120">
        <f>SUM('2018 to 2043 pyramid'!BS45:BS49)+SUM('2018 to 2043 pyramid'!CU45:CU49)</f>
        <v>72244.839999999967</v>
      </c>
      <c r="H62" s="120">
        <f>SUM('2018 to 2043 pyramid'!BT45:BT49)+SUM('2018 to 2043 pyramid'!CV45:CV49)</f>
        <v>72242.688999999998</v>
      </c>
      <c r="I62" s="120">
        <f>SUM('2018 to 2043 pyramid'!BU45:BU49)+SUM('2018 to 2043 pyramid'!CW45:CW49)</f>
        <v>71864.337</v>
      </c>
      <c r="J62" s="120">
        <f>SUM('2018 to 2043 pyramid'!BV45:BV49)+SUM('2018 to 2043 pyramid'!CX45:CX49)</f>
        <v>71858.722000000009</v>
      </c>
      <c r="K62" s="120">
        <f>SUM('2018 to 2043 pyramid'!BW45:BW49)+SUM('2018 to 2043 pyramid'!CY45:CY49)</f>
        <v>72283.383000000002</v>
      </c>
      <c r="L62" s="120">
        <f>SUM('2018 to 2043 pyramid'!BX45:BX49)+SUM('2018 to 2043 pyramid'!CZ45:CZ49)</f>
        <v>72535.734999999986</v>
      </c>
      <c r="M62" s="120">
        <f>SUM('2018 to 2043 pyramid'!BY45:BY49)+SUM('2018 to 2043 pyramid'!DA45:DA49)</f>
        <v>73156.317999999985</v>
      </c>
      <c r="N62" s="120">
        <f>SUM('2018 to 2043 pyramid'!BZ45:BZ49)+SUM('2018 to 2043 pyramid'!DB45:DB49)</f>
        <v>73855.364999999976</v>
      </c>
      <c r="O62" s="120">
        <f>SUM('2018 to 2043 pyramid'!CA45:CA49)+SUM('2018 to 2043 pyramid'!DC45:DC49)</f>
        <v>75135.86599999998</v>
      </c>
      <c r="P62" s="120">
        <f>SUM('2018 to 2043 pyramid'!CB45:CB49)+SUM('2018 to 2043 pyramid'!DD45:DD49)</f>
        <v>76138.388999999966</v>
      </c>
      <c r="Q62" s="120">
        <f>SUM('2018 to 2043 pyramid'!CC45:CC49)+SUM('2018 to 2043 pyramid'!DE45:DE49)</f>
        <v>76682.128999999986</v>
      </c>
      <c r="R62" s="120">
        <f>SUM('2018 to 2043 pyramid'!CD45:CD49)+SUM('2018 to 2043 pyramid'!DF45:DF49)</f>
        <v>77218.845999999976</v>
      </c>
      <c r="S62" s="120">
        <f>SUM('2018 to 2043 pyramid'!CE45:CE49)+SUM('2018 to 2043 pyramid'!DG45:DG49)</f>
        <v>76939.674999999988</v>
      </c>
      <c r="T62" s="120">
        <f>SUM('2018 to 2043 pyramid'!CF45:CF49)+SUM('2018 to 2043 pyramid'!DH45:DH49)</f>
        <v>76115.995999999985</v>
      </c>
      <c r="U62" s="120">
        <f>SUM('2018 to 2043 pyramid'!CG45:CG49)+SUM('2018 to 2043 pyramid'!DI45:DI49)</f>
        <v>75425.83199999998</v>
      </c>
      <c r="V62" s="120">
        <f>SUM('2018 to 2043 pyramid'!CH45:CH49)+SUM('2018 to 2043 pyramid'!DJ45:DJ49)</f>
        <v>74832.53899999999</v>
      </c>
      <c r="W62" s="120">
        <f>SUM('2018 to 2043 pyramid'!CI45:CI49)+SUM('2018 to 2043 pyramid'!DK45:DK49)</f>
        <v>74176.459999999963</v>
      </c>
      <c r="X62" s="120">
        <f>SUM('2018 to 2043 pyramid'!CJ45:CJ49)+SUM('2018 to 2043 pyramid'!DL45:DL49)</f>
        <v>73659.983000000007</v>
      </c>
      <c r="Y62" s="120">
        <f>SUM('2018 to 2043 pyramid'!CK45:CK49)+SUM('2018 to 2043 pyramid'!DM45:DM49)</f>
        <v>72784.044999999984</v>
      </c>
      <c r="Z62" s="120">
        <f>SUM('2018 to 2043 pyramid'!CL45:CL49)+SUM('2018 to 2043 pyramid'!DN45:DN49)</f>
        <v>71689.123999999996</v>
      </c>
      <c r="AA62" s="120">
        <f>SUM('2018 to 2043 pyramid'!CM45:CM49)+SUM('2018 to 2043 pyramid'!DO45:DO49)</f>
        <v>71070.666999999987</v>
      </c>
    </row>
    <row r="63" spans="1:27" ht="9" hidden="1">
      <c r="A63" s="130" t="s">
        <v>22</v>
      </c>
      <c r="B63" s="120">
        <f>SUM('2018 to 2043 pyramid'!BN50:BN54)+SUM('2018 to 2043 pyramid'!CP50:CP54)</f>
        <v>68260</v>
      </c>
      <c r="C63" s="120">
        <f>SUM('2018 to 2043 pyramid'!BO50:BO54)+SUM('2018 to 2043 pyramid'!CQ50:CQ54)</f>
        <v>67092.958999999988</v>
      </c>
      <c r="D63" s="120">
        <f>SUM('2018 to 2043 pyramid'!BP50:BP54)+SUM('2018 to 2043 pyramid'!CR50:CR54)</f>
        <v>65844.437000000005</v>
      </c>
      <c r="E63" s="120">
        <f>SUM('2018 to 2043 pyramid'!BQ50:BQ54)+SUM('2018 to 2043 pyramid'!CS50:CS54)</f>
        <v>64764.663999999975</v>
      </c>
      <c r="F63" s="120">
        <f>SUM('2018 to 2043 pyramid'!BR50:BR54)+SUM('2018 to 2043 pyramid'!CT50:CT54)</f>
        <v>63708.707999999984</v>
      </c>
      <c r="G63" s="120">
        <f>SUM('2018 to 2043 pyramid'!BS50:BS54)+SUM('2018 to 2043 pyramid'!CU50:CU54)</f>
        <v>63142.813999999991</v>
      </c>
      <c r="H63" s="120">
        <f>SUM('2018 to 2043 pyramid'!BT50:BT54)+SUM('2018 to 2043 pyramid'!CV50:CV54)</f>
        <v>63867.385999999991</v>
      </c>
      <c r="I63" s="120">
        <f>SUM('2018 to 2043 pyramid'!BU50:BU54)+SUM('2018 to 2043 pyramid'!CW50:CW54)</f>
        <v>65346.445999999982</v>
      </c>
      <c r="J63" s="120">
        <f>SUM('2018 to 2043 pyramid'!BV50:BV54)+SUM('2018 to 2043 pyramid'!CX50:CX54)</f>
        <v>66478.707999999984</v>
      </c>
      <c r="K63" s="120">
        <f>SUM('2018 to 2043 pyramid'!BW50:BW54)+SUM('2018 to 2043 pyramid'!CY50:CY54)</f>
        <v>67438.08699999997</v>
      </c>
      <c r="L63" s="120">
        <f>SUM('2018 to 2043 pyramid'!BX50:BX54)+SUM('2018 to 2043 pyramid'!CZ50:CZ54)</f>
        <v>68601.265999999974</v>
      </c>
      <c r="M63" s="120">
        <f>SUM('2018 to 2043 pyramid'!BY50:BY54)+SUM('2018 to 2043 pyramid'!DA50:DA54)</f>
        <v>68675.88999999997</v>
      </c>
      <c r="N63" s="120">
        <f>SUM('2018 to 2043 pyramid'!BZ50:BZ54)+SUM('2018 to 2043 pyramid'!DB50:DB54)</f>
        <v>68386.244999999995</v>
      </c>
      <c r="O63" s="120">
        <f>SUM('2018 to 2043 pyramid'!CA50:CA54)+SUM('2018 to 2043 pyramid'!DC50:DC54)</f>
        <v>68420.241999999984</v>
      </c>
      <c r="P63" s="120">
        <f>SUM('2018 to 2043 pyramid'!CB50:CB54)+SUM('2018 to 2043 pyramid'!DD50:DD54)</f>
        <v>68814.642999999996</v>
      </c>
      <c r="Q63" s="120">
        <f>SUM('2018 to 2043 pyramid'!CC50:CC54)+SUM('2018 to 2043 pyramid'!DE50:DE54)</f>
        <v>69087.578999999998</v>
      </c>
      <c r="R63" s="120">
        <f>SUM('2018 to 2043 pyramid'!CD50:CD54)+SUM('2018 to 2043 pyramid'!DF50:DF54)</f>
        <v>69677.863999999987</v>
      </c>
      <c r="S63" s="120">
        <f>SUM('2018 to 2043 pyramid'!CE50:CE54)+SUM('2018 to 2043 pyramid'!DG50:DG54)</f>
        <v>70313.820000000007</v>
      </c>
      <c r="T63" s="120">
        <f>SUM('2018 to 2043 pyramid'!CF50:CF54)+SUM('2018 to 2043 pyramid'!DH50:DH54)</f>
        <v>71465.011999999988</v>
      </c>
      <c r="U63" s="120">
        <f>SUM('2018 to 2043 pyramid'!CG50:CG54)+SUM('2018 to 2043 pyramid'!DI50:DI54)</f>
        <v>72360.174999999988</v>
      </c>
      <c r="V63" s="120">
        <f>SUM('2018 to 2043 pyramid'!CH50:CH54)+SUM('2018 to 2043 pyramid'!DJ50:DJ54)</f>
        <v>72811.244999999995</v>
      </c>
      <c r="W63" s="120">
        <f>SUM('2018 to 2043 pyramid'!CI50:CI54)+SUM('2018 to 2043 pyramid'!DK50:DK54)</f>
        <v>73262.273000000001</v>
      </c>
      <c r="X63" s="120">
        <f>SUM('2018 to 2043 pyramid'!CJ50:CJ54)+SUM('2018 to 2043 pyramid'!DL50:DL54)</f>
        <v>72977.501999999993</v>
      </c>
      <c r="Y63" s="120">
        <f>SUM('2018 to 2043 pyramid'!CK50:CK54)+SUM('2018 to 2043 pyramid'!DM50:DM54)</f>
        <v>72196.622999999992</v>
      </c>
      <c r="Z63" s="120">
        <f>SUM('2018 to 2043 pyramid'!CL50:CL54)+SUM('2018 to 2043 pyramid'!DN50:DN54)</f>
        <v>71559.667999999961</v>
      </c>
      <c r="AA63" s="120">
        <f>SUM('2018 to 2043 pyramid'!CM50:CM54)+SUM('2018 to 2043 pyramid'!DO50:DO54)</f>
        <v>71009.75999999998</v>
      </c>
    </row>
    <row r="64" spans="1:27" ht="9" hidden="1">
      <c r="A64" s="130" t="s">
        <v>23</v>
      </c>
      <c r="B64" s="120">
        <f>SUM('2018 to 2043 pyramid'!BN55:BN59)+SUM('2018 to 2043 pyramid'!CP55:CP59)</f>
        <v>65745</v>
      </c>
      <c r="C64" s="120">
        <f>SUM('2018 to 2043 pyramid'!BO55:BO59)+SUM('2018 to 2043 pyramid'!CQ55:CQ59)</f>
        <v>65784.41899999998</v>
      </c>
      <c r="D64" s="120">
        <f>SUM('2018 to 2043 pyramid'!BP55:BP59)+SUM('2018 to 2043 pyramid'!CR55:CR59)</f>
        <v>65808.820999999982</v>
      </c>
      <c r="E64" s="120">
        <f>SUM('2018 to 2043 pyramid'!BQ55:BQ59)+SUM('2018 to 2043 pyramid'!CS55:CS59)</f>
        <v>65815.440999999992</v>
      </c>
      <c r="F64" s="120">
        <f>SUM('2018 to 2043 pyramid'!BR55:BR59)+SUM('2018 to 2043 pyramid'!CT55:CT59)</f>
        <v>65646.712999999989</v>
      </c>
      <c r="G64" s="120">
        <f>SUM('2018 to 2043 pyramid'!BS55:BS59)+SUM('2018 to 2043 pyramid'!CU55:CU59)</f>
        <v>64821.83699999997</v>
      </c>
      <c r="H64" s="120">
        <f>SUM('2018 to 2043 pyramid'!BT55:BT59)+SUM('2018 to 2043 pyramid'!CV55:CV59)</f>
        <v>63674.841</v>
      </c>
      <c r="I64" s="120">
        <f>SUM('2018 to 2043 pyramid'!BU55:BU59)+SUM('2018 to 2043 pyramid'!CW55:CW59)</f>
        <v>62457.613999999994</v>
      </c>
      <c r="J64" s="120">
        <f>SUM('2018 to 2043 pyramid'!BV55:BV59)+SUM('2018 to 2043 pyramid'!CX55:CX59)</f>
        <v>61368.161</v>
      </c>
      <c r="K64" s="120">
        <f>SUM('2018 to 2043 pyramid'!BW55:BW59)+SUM('2018 to 2043 pyramid'!CY55:CY59)</f>
        <v>60315.919999999984</v>
      </c>
      <c r="L64" s="120">
        <f>SUM('2018 to 2043 pyramid'!BX55:BX59)+SUM('2018 to 2043 pyramid'!CZ55:CZ59)</f>
        <v>59758.914999999986</v>
      </c>
      <c r="M64" s="120">
        <f>SUM('2018 to 2043 pyramid'!BY55:BY59)+SUM('2018 to 2043 pyramid'!DA55:DA59)</f>
        <v>60436.051999999996</v>
      </c>
      <c r="N64" s="120">
        <f>SUM('2018 to 2043 pyramid'!BZ55:BZ59)+SUM('2018 to 2043 pyramid'!DB55:DB59)</f>
        <v>61848.731999999982</v>
      </c>
      <c r="O64" s="120">
        <f>SUM('2018 to 2043 pyramid'!CA55:CA59)+SUM('2018 to 2043 pyramid'!DC55:DC59)</f>
        <v>62958.791999999979</v>
      </c>
      <c r="P64" s="120">
        <f>SUM('2018 to 2043 pyramid'!CB55:CB59)+SUM('2018 to 2043 pyramid'!DD55:DD59)</f>
        <v>63930.776999999987</v>
      </c>
      <c r="Q64" s="120">
        <f>SUM('2018 to 2043 pyramid'!CC55:CC59)+SUM('2018 to 2043 pyramid'!DE55:DE59)</f>
        <v>65066.339999999967</v>
      </c>
      <c r="R64" s="120">
        <f>SUM('2018 to 2043 pyramid'!CD55:CD59)+SUM('2018 to 2043 pyramid'!DF55:DF59)</f>
        <v>65191.444000000003</v>
      </c>
      <c r="S64" s="120">
        <f>SUM('2018 to 2043 pyramid'!CE55:CE59)+SUM('2018 to 2043 pyramid'!DG55:DG59)</f>
        <v>64974.106999999989</v>
      </c>
      <c r="T64" s="120">
        <f>SUM('2018 to 2043 pyramid'!CF55:CF59)+SUM('2018 to 2043 pyramid'!DH55:DH59)</f>
        <v>65042.042999999991</v>
      </c>
      <c r="U64" s="120">
        <f>SUM('2018 to 2043 pyramid'!CG55:CG59)+SUM('2018 to 2043 pyramid'!DI55:DI59)</f>
        <v>65418.89899999999</v>
      </c>
      <c r="V64" s="120">
        <f>SUM('2018 to 2043 pyramid'!CH55:CH59)+SUM('2018 to 2043 pyramid'!DJ55:DJ59)</f>
        <v>65703.934999999998</v>
      </c>
      <c r="W64" s="120">
        <f>SUM('2018 to 2043 pyramid'!CI55:CI59)+SUM('2018 to 2043 pyramid'!DK55:DK59)</f>
        <v>66269.044999999984</v>
      </c>
      <c r="X64" s="120">
        <f>SUM('2018 to 2043 pyramid'!CJ55:CJ59)+SUM('2018 to 2043 pyramid'!DL55:DL59)</f>
        <v>66858.496999999974</v>
      </c>
      <c r="Y64" s="120">
        <f>SUM('2018 to 2043 pyramid'!CK55:CK59)+SUM('2018 to 2043 pyramid'!DM55:DM59)</f>
        <v>67914.71199999997</v>
      </c>
      <c r="Z64" s="120">
        <f>SUM('2018 to 2043 pyramid'!CL55:CL59)+SUM('2018 to 2043 pyramid'!DN55:DN59)</f>
        <v>68729.842999999993</v>
      </c>
      <c r="AA64" s="120">
        <f>SUM('2018 to 2043 pyramid'!CM55:CM59)+SUM('2018 to 2043 pyramid'!DO55:DO59)</f>
        <v>69115.157999999967</v>
      </c>
    </row>
    <row r="65" spans="1:27" ht="9" hidden="1">
      <c r="A65" s="130" t="s">
        <v>24</v>
      </c>
      <c r="B65" s="120">
        <f>SUM('2018 to 2043 pyramid'!BN60:BN64)+SUM('2018 to 2043 pyramid'!CP60:CP64)</f>
        <v>58417</v>
      </c>
      <c r="C65" s="120">
        <f>SUM('2018 to 2043 pyramid'!BO60:BO64)+SUM('2018 to 2043 pyramid'!CQ60:CQ64)</f>
        <v>59640.124999999985</v>
      </c>
      <c r="D65" s="120">
        <f>SUM('2018 to 2043 pyramid'!BP60:BP64)+SUM('2018 to 2043 pyramid'!CR60:CR64)</f>
        <v>60761.756999999998</v>
      </c>
      <c r="E65" s="120">
        <f>SUM('2018 to 2043 pyramid'!BQ60:BQ64)+SUM('2018 to 2043 pyramid'!CS60:CS64)</f>
        <v>61602.585000000006</v>
      </c>
      <c r="F65" s="120">
        <f>SUM('2018 to 2043 pyramid'!BR60:BR64)+SUM('2018 to 2043 pyramid'!CT60:CT64)</f>
        <v>61619.871999999974</v>
      </c>
      <c r="G65" s="120">
        <f>SUM('2018 to 2043 pyramid'!BS60:BS64)+SUM('2018 to 2043 pyramid'!CU60:CU64)</f>
        <v>61782.12</v>
      </c>
      <c r="H65" s="120">
        <f>SUM('2018 to 2043 pyramid'!BT60:BT64)+SUM('2018 to 2043 pyramid'!CV60:CV64)</f>
        <v>61815.091999999961</v>
      </c>
      <c r="I65" s="120">
        <f>SUM('2018 to 2043 pyramid'!BU60:BU64)+SUM('2018 to 2043 pyramid'!CW60:CW64)</f>
        <v>61808.813999999969</v>
      </c>
      <c r="J65" s="120">
        <f>SUM('2018 to 2043 pyramid'!BV60:BV64)+SUM('2018 to 2043 pyramid'!CX60:CX64)</f>
        <v>61815.213999999978</v>
      </c>
      <c r="K65" s="120">
        <f>SUM('2018 to 2043 pyramid'!BW60:BW64)+SUM('2018 to 2043 pyramid'!CY60:CY64)</f>
        <v>61645.43799999998</v>
      </c>
      <c r="L65" s="120">
        <f>SUM('2018 to 2043 pyramid'!BX60:BX64)+SUM('2018 to 2043 pyramid'!CZ60:CZ64)</f>
        <v>60874.374999999985</v>
      </c>
      <c r="M65" s="120">
        <f>SUM('2018 to 2043 pyramid'!BY60:BY64)+SUM('2018 to 2043 pyramid'!DA60:DA64)</f>
        <v>59790.436999999976</v>
      </c>
      <c r="N65" s="120">
        <f>SUM('2018 to 2043 pyramid'!BZ60:BZ64)+SUM('2018 to 2043 pyramid'!DB60:DB64)</f>
        <v>58647.467999999979</v>
      </c>
      <c r="O65" s="120">
        <f>SUM('2018 to 2043 pyramid'!CA60:CA64)+SUM('2018 to 2043 pyramid'!DC60:DC64)</f>
        <v>57599.684999999983</v>
      </c>
      <c r="P65" s="120">
        <f>SUM('2018 to 2043 pyramid'!CB60:CB64)+SUM('2018 to 2043 pyramid'!DD60:DD64)</f>
        <v>56591.311999999991</v>
      </c>
      <c r="Q65" s="120">
        <f>SUM('2018 to 2043 pyramid'!CC60:CC64)+SUM('2018 to 2043 pyramid'!DE60:DE64)</f>
        <v>56067.392999999989</v>
      </c>
      <c r="R65" s="120">
        <f>SUM('2018 to 2043 pyramid'!CD60:CD64)+SUM('2018 to 2043 pyramid'!DF60:DF64)</f>
        <v>56707.725999999995</v>
      </c>
      <c r="S65" s="120">
        <f>SUM('2018 to 2043 pyramid'!CE60:CE64)+SUM('2018 to 2043 pyramid'!DG60:DG64)</f>
        <v>58050.654000000002</v>
      </c>
      <c r="T65" s="120">
        <f>SUM('2018 to 2043 pyramid'!CF60:CF64)+SUM('2018 to 2043 pyramid'!DH60:DH64)</f>
        <v>59128.508999999991</v>
      </c>
      <c r="U65" s="120">
        <f>SUM('2018 to 2043 pyramid'!CG60:CG64)+SUM('2018 to 2043 pyramid'!DI60:DI64)</f>
        <v>60088.603999999978</v>
      </c>
      <c r="V65" s="120">
        <f>SUM('2018 to 2043 pyramid'!CH60:CH64)+SUM('2018 to 2043 pyramid'!DJ60:DJ64)</f>
        <v>61182.517999999975</v>
      </c>
      <c r="W65" s="120">
        <f>SUM('2018 to 2043 pyramid'!CI60:CI64)+SUM('2018 to 2043 pyramid'!DK60:DK64)</f>
        <v>61339.606</v>
      </c>
      <c r="X65" s="120">
        <f>SUM('2018 to 2043 pyramid'!CJ60:CJ64)+SUM('2018 to 2043 pyramid'!DL60:DL64)</f>
        <v>61180.254000000001</v>
      </c>
      <c r="Y65" s="120">
        <f>SUM('2018 to 2043 pyramid'!CK60:CK64)+SUM('2018 to 2043 pyramid'!DM60:DM64)</f>
        <v>61279.699999999968</v>
      </c>
      <c r="Z65" s="120">
        <f>SUM('2018 to 2043 pyramid'!CL60:CL64)+SUM('2018 to 2043 pyramid'!DN60:DN64)</f>
        <v>61642.883999999991</v>
      </c>
      <c r="AA65" s="120">
        <f>SUM('2018 to 2043 pyramid'!CM60:CM64)+SUM('2018 to 2043 pyramid'!DO60:DO64)</f>
        <v>61936.509999999987</v>
      </c>
    </row>
    <row r="66" spans="1:27" ht="9" hidden="1">
      <c r="A66" s="130" t="s">
        <v>25</v>
      </c>
      <c r="B66" s="120">
        <f>SUM('2018 to 2043 pyramid'!BN65:BN69)+SUM('2018 to 2043 pyramid'!CP65:CP69)</f>
        <v>48012</v>
      </c>
      <c r="C66" s="120">
        <f>SUM('2018 to 2043 pyramid'!BO65:BO69)+SUM('2018 to 2043 pyramid'!CQ65:CQ69)</f>
        <v>48739.928999999989</v>
      </c>
      <c r="D66" s="120">
        <f>SUM('2018 to 2043 pyramid'!BP65:BP69)+SUM('2018 to 2043 pyramid'!CR65:CR69)</f>
        <v>49751.043999999994</v>
      </c>
      <c r="E66" s="120">
        <f>SUM('2018 to 2043 pyramid'!BQ65:BQ69)+SUM('2018 to 2043 pyramid'!CS65:CS69)</f>
        <v>51017.561999999991</v>
      </c>
      <c r="F66" s="120">
        <f>SUM('2018 to 2043 pyramid'!BR65:BR69)+SUM('2018 to 2043 pyramid'!CT65:CT69)</f>
        <v>52567.948000000004</v>
      </c>
      <c r="G66" s="120">
        <f>SUM('2018 to 2043 pyramid'!BS65:BS69)+SUM('2018 to 2043 pyramid'!CU65:CU69)</f>
        <v>53880.536999999968</v>
      </c>
      <c r="H66" s="120">
        <f>SUM('2018 to 2043 pyramid'!BT65:BT69)+SUM('2018 to 2043 pyramid'!CV65:CV69)</f>
        <v>55034.107999999978</v>
      </c>
      <c r="I66" s="120">
        <f>SUM('2018 to 2043 pyramid'!BU65:BU69)+SUM('2018 to 2043 pyramid'!CW65:CW69)</f>
        <v>56100.885999999969</v>
      </c>
      <c r="J66" s="120">
        <f>SUM('2018 to 2043 pyramid'!BV65:BV69)+SUM('2018 to 2043 pyramid'!CX65:CX69)</f>
        <v>56887.821999999986</v>
      </c>
      <c r="K66" s="120">
        <f>SUM('2018 to 2043 pyramid'!BW65:BW69)+SUM('2018 to 2043 pyramid'!CY65:CY69)</f>
        <v>56943.188999999998</v>
      </c>
      <c r="L66" s="120">
        <f>SUM('2018 to 2043 pyramid'!BX65:BX69)+SUM('2018 to 2043 pyramid'!CZ65:CZ69)</f>
        <v>57121.197999999975</v>
      </c>
      <c r="M66" s="120">
        <f>SUM('2018 to 2043 pyramid'!BY65:BY69)+SUM('2018 to 2043 pyramid'!DA65:DA69)</f>
        <v>57174.048999999985</v>
      </c>
      <c r="N66" s="120">
        <f>SUM('2018 to 2043 pyramid'!BZ65:BZ69)+SUM('2018 to 2043 pyramid'!DB65:DB69)</f>
        <v>57171.31799999997</v>
      </c>
      <c r="O66" s="120">
        <f>SUM('2018 to 2043 pyramid'!CA65:CA69)+SUM('2018 to 2043 pyramid'!DC65:DC69)</f>
        <v>57196.383999999991</v>
      </c>
      <c r="P66" s="120">
        <f>SUM('2018 to 2043 pyramid'!CB65:CB69)+SUM('2018 to 2043 pyramid'!DD65:DD69)</f>
        <v>57051.064999999995</v>
      </c>
      <c r="Q66" s="120">
        <f>SUM('2018 to 2043 pyramid'!CC65:CC69)+SUM('2018 to 2043 pyramid'!DE65:DE69)</f>
        <v>56356.138999999996</v>
      </c>
      <c r="R66" s="120">
        <f>SUM('2018 to 2043 pyramid'!CD65:CD69)+SUM('2018 to 2043 pyramid'!DF65:DF69)</f>
        <v>55360.993999999984</v>
      </c>
      <c r="S66" s="120">
        <f>SUM('2018 to 2043 pyramid'!CE65:CE69)+SUM('2018 to 2043 pyramid'!DG65:DG69)</f>
        <v>54317.982999999993</v>
      </c>
      <c r="T66" s="120">
        <f>SUM('2018 to 2043 pyramid'!CF65:CF69)+SUM('2018 to 2043 pyramid'!DH65:DH69)</f>
        <v>53343.535999999978</v>
      </c>
      <c r="U66" s="120">
        <f>SUM('2018 to 2043 pyramid'!CG65:CG69)+SUM('2018 to 2043 pyramid'!DI65:DI69)</f>
        <v>52411.643999999993</v>
      </c>
      <c r="V66" s="120">
        <f>SUM('2018 to 2043 pyramid'!CH65:CH69)+SUM('2018 to 2043 pyramid'!DJ65:DJ69)</f>
        <v>51940.878999999979</v>
      </c>
      <c r="W66" s="120">
        <f>SUM('2018 to 2043 pyramid'!CI65:CI69)+SUM('2018 to 2043 pyramid'!DK65:DK69)</f>
        <v>52550.695999999982</v>
      </c>
      <c r="X66" s="120">
        <f>SUM('2018 to 2043 pyramid'!CJ65:CJ69)+SUM('2018 to 2043 pyramid'!DL65:DL69)</f>
        <v>53815.267</v>
      </c>
      <c r="Y66" s="120">
        <f>SUM('2018 to 2043 pyramid'!CK65:CK69)+SUM('2018 to 2043 pyramid'!DM65:DM69)</f>
        <v>54843.468999999975</v>
      </c>
      <c r="Z66" s="120">
        <f>SUM('2018 to 2043 pyramid'!CL65:CL69)+SUM('2018 to 2043 pyramid'!DN65:DN69)</f>
        <v>55773.074000000001</v>
      </c>
      <c r="AA66" s="120">
        <f>SUM('2018 to 2043 pyramid'!CM65:CM69)+SUM('2018 to 2043 pyramid'!DO65:DO69)</f>
        <v>56813.067999999999</v>
      </c>
    </row>
    <row r="67" spans="1:27" ht="9" hidden="1">
      <c r="A67" s="130" t="s">
        <v>26</v>
      </c>
      <c r="B67" s="120">
        <f>SUM('2018 to 2043 pyramid'!BN70:BN74)+SUM('2018 to 2043 pyramid'!CP70:CP74)</f>
        <v>41140</v>
      </c>
      <c r="C67" s="120">
        <f>SUM('2018 to 2043 pyramid'!BO70:BO74)+SUM('2018 to 2043 pyramid'!CQ70:CQ74)</f>
        <v>41577.301999999996</v>
      </c>
      <c r="D67" s="120">
        <f>SUM('2018 to 2043 pyramid'!BP70:BP74)+SUM('2018 to 2043 pyramid'!CR70:CR74)</f>
        <v>41718.667000000001</v>
      </c>
      <c r="E67" s="120">
        <f>SUM('2018 to 2043 pyramid'!BQ70:BQ74)+SUM('2018 to 2043 pyramid'!CS70:CS74)</f>
        <v>42196.901999999973</v>
      </c>
      <c r="F67" s="120">
        <f>SUM('2018 to 2043 pyramid'!BR70:BR74)+SUM('2018 to 2043 pyramid'!CT70:CT74)</f>
        <v>42814.747999999992</v>
      </c>
      <c r="G67" s="120">
        <f>SUM('2018 to 2043 pyramid'!BS70:BS74)+SUM('2018 to 2043 pyramid'!CU70:CU74)</f>
        <v>43409.823999999993</v>
      </c>
      <c r="H67" s="120">
        <f>SUM('2018 to 2043 pyramid'!BT70:BT74)+SUM('2018 to 2043 pyramid'!CV70:CV74)</f>
        <v>44095.180999999997</v>
      </c>
      <c r="I67" s="120">
        <f>SUM('2018 to 2043 pyramid'!BU70:BU74)+SUM('2018 to 2043 pyramid'!CW70:CW74)</f>
        <v>45034.143999999993</v>
      </c>
      <c r="J67" s="120">
        <f>SUM('2018 to 2043 pyramid'!BV70:BV74)+SUM('2018 to 2043 pyramid'!CX70:CX74)</f>
        <v>46208.62999999999</v>
      </c>
      <c r="K67" s="120">
        <f>SUM('2018 to 2043 pyramid'!BW70:BW74)+SUM('2018 to 2043 pyramid'!CY70:CY74)</f>
        <v>47636.745999999985</v>
      </c>
      <c r="L67" s="120">
        <f>SUM('2018 to 2043 pyramid'!BX70:BX74)+SUM('2018 to 2043 pyramid'!CZ70:CZ74)</f>
        <v>48855.203999999998</v>
      </c>
      <c r="M67" s="120">
        <f>SUM('2018 to 2043 pyramid'!BY70:BY74)+SUM('2018 to 2043 pyramid'!DA70:DA74)</f>
        <v>49942.177999999993</v>
      </c>
      <c r="N67" s="120">
        <f>SUM('2018 to 2043 pyramid'!BZ70:BZ74)+SUM('2018 to 2043 pyramid'!DB70:DB74)</f>
        <v>50949.860999999997</v>
      </c>
      <c r="O67" s="120">
        <f>SUM('2018 to 2043 pyramid'!CA70:CA74)+SUM('2018 to 2043 pyramid'!DC70:DC74)</f>
        <v>51695.463999999993</v>
      </c>
      <c r="P67" s="120">
        <f>SUM('2018 to 2043 pyramid'!CB70:CB74)+SUM('2018 to 2043 pyramid'!DD70:DD74)</f>
        <v>51789.292999999998</v>
      </c>
      <c r="Q67" s="120">
        <f>SUM('2018 to 2043 pyramid'!CC70:CC74)+SUM('2018 to 2043 pyramid'!DE70:DE74)</f>
        <v>51991.848999999995</v>
      </c>
      <c r="R67" s="120">
        <f>SUM('2018 to 2043 pyramid'!CD70:CD74)+SUM('2018 to 2043 pyramid'!DF70:DF74)</f>
        <v>52069.101999999999</v>
      </c>
      <c r="S67" s="120">
        <f>SUM('2018 to 2043 pyramid'!CE70:CE74)+SUM('2018 to 2043 pyramid'!DG70:DG74)</f>
        <v>52081.41399999999</v>
      </c>
      <c r="T67" s="120">
        <f>SUM('2018 to 2043 pyramid'!CF70:CF74)+SUM('2018 to 2043 pyramid'!DH70:DH74)</f>
        <v>52131.979999999967</v>
      </c>
      <c r="U67" s="120">
        <f>SUM('2018 to 2043 pyramid'!CG70:CG74)+SUM('2018 to 2043 pyramid'!DI70:DI74)</f>
        <v>52021.333999999988</v>
      </c>
      <c r="V67" s="120">
        <f>SUM('2018 to 2043 pyramid'!CH70:CH74)+SUM('2018 to 2043 pyramid'!DJ70:DJ74)</f>
        <v>51413.495000000003</v>
      </c>
      <c r="W67" s="120">
        <f>SUM('2018 to 2043 pyramid'!CI70:CI74)+SUM('2018 to 2043 pyramid'!DK70:DK74)</f>
        <v>50523.827999999994</v>
      </c>
      <c r="X67" s="120">
        <f>SUM('2018 to 2043 pyramid'!CJ70:CJ74)+SUM('2018 to 2043 pyramid'!DL70:DL74)</f>
        <v>49594.351999999999</v>
      </c>
      <c r="Y67" s="120">
        <f>SUM('2018 to 2043 pyramid'!CK70:CK74)+SUM('2018 to 2043 pyramid'!DM70:DM74)</f>
        <v>48715.553000000007</v>
      </c>
      <c r="Z67" s="120">
        <f>SUM('2018 to 2043 pyramid'!CL70:CL74)+SUM('2018 to 2043 pyramid'!DN70:DN74)</f>
        <v>47880.999999999993</v>
      </c>
      <c r="AA67" s="120">
        <f>SUM('2018 to 2043 pyramid'!CM70:CM74)+SUM('2018 to 2043 pyramid'!DO70:DO74)</f>
        <v>47474.333999999973</v>
      </c>
    </row>
    <row r="68" spans="1:27" ht="9" hidden="1">
      <c r="A68" s="130" t="s">
        <v>27</v>
      </c>
      <c r="B68" s="120">
        <f>SUM('2018 to 2043 pyramid'!BN75:BN79)+SUM('2018 to 2043 pyramid'!CP75:CP79)</f>
        <v>36104</v>
      </c>
      <c r="C68" s="120">
        <f>SUM('2018 to 2043 pyramid'!BO75:BO79)+SUM('2018 to 2043 pyramid'!CQ75:CQ79)</f>
        <v>36166.529999999977</v>
      </c>
      <c r="D68" s="120">
        <f>SUM('2018 to 2043 pyramid'!BP75:BP79)+SUM('2018 to 2043 pyramid'!CR75:CR79)</f>
        <v>36692.364999999962</v>
      </c>
      <c r="E68" s="120">
        <f>SUM('2018 to 2043 pyramid'!BQ75:BQ79)+SUM('2018 to 2043 pyramid'!CS75:CS79)</f>
        <v>36990.115999999995</v>
      </c>
      <c r="F68" s="120">
        <f>SUM('2018 to 2043 pyramid'!BR75:BR79)+SUM('2018 to 2043 pyramid'!CT75:CT79)</f>
        <v>36249.455999999962</v>
      </c>
      <c r="G68" s="120">
        <f>SUM('2018 to 2043 pyramid'!BS75:BS79)+SUM('2018 to 2043 pyramid'!CU75:CU79)</f>
        <v>36226.826000000001</v>
      </c>
      <c r="H68" s="120">
        <f>SUM('2018 to 2043 pyramid'!BT75:BT79)+SUM('2018 to 2043 pyramid'!CV75:CV79)</f>
        <v>36586.506999999983</v>
      </c>
      <c r="I68" s="120">
        <f>SUM('2018 to 2043 pyramid'!BU75:BU79)+SUM('2018 to 2043 pyramid'!CW75:CW79)</f>
        <v>36726.34899999998</v>
      </c>
      <c r="J68" s="120">
        <f>SUM('2018 to 2043 pyramid'!BV75:BV79)+SUM('2018 to 2043 pyramid'!CX75:CX79)</f>
        <v>37165.104999999981</v>
      </c>
      <c r="K68" s="120">
        <f>SUM('2018 to 2043 pyramid'!BW75:BW79)+SUM('2018 to 2043 pyramid'!CY75:CY79)</f>
        <v>37744.842999999979</v>
      </c>
      <c r="L68" s="120">
        <f>SUM('2018 to 2043 pyramid'!BX75:BX79)+SUM('2018 to 2043 pyramid'!CZ75:CZ79)</f>
        <v>38304.691999999981</v>
      </c>
      <c r="M68" s="120">
        <f>SUM('2018 to 2043 pyramid'!BY75:BY79)+SUM('2018 to 2043 pyramid'!DA75:DA79)</f>
        <v>38957.688999999984</v>
      </c>
      <c r="N68" s="120">
        <f>SUM('2018 to 2043 pyramid'!BZ75:BZ79)+SUM('2018 to 2043 pyramid'!DB75:DB79)</f>
        <v>39836.983999999982</v>
      </c>
      <c r="O68" s="120">
        <f>SUM('2018 to 2043 pyramid'!CA75:CA79)+SUM('2018 to 2043 pyramid'!DC75:DC79)</f>
        <v>40924.674999999981</v>
      </c>
      <c r="P68" s="120">
        <f>SUM('2018 to 2043 pyramid'!CB75:CB79)+SUM('2018 to 2043 pyramid'!DD75:DD79)</f>
        <v>42232.652999999969</v>
      </c>
      <c r="Q68" s="120">
        <f>SUM('2018 to 2043 pyramid'!CC75:CC79)+SUM('2018 to 2043 pyramid'!DE75:DE79)</f>
        <v>43352.22199999998</v>
      </c>
      <c r="R68" s="120">
        <f>SUM('2018 to 2043 pyramid'!CD75:CD79)+SUM('2018 to 2043 pyramid'!DF75:DF79)</f>
        <v>44366.762999999992</v>
      </c>
      <c r="S68" s="120">
        <f>SUM('2018 to 2043 pyramid'!CE75:CE79)+SUM('2018 to 2043 pyramid'!DG75:DG79)</f>
        <v>45311.035000000003</v>
      </c>
      <c r="T68" s="120">
        <f>SUM('2018 to 2043 pyramid'!CF75:CF79)+SUM('2018 to 2043 pyramid'!DH75:DH79)</f>
        <v>46013.508000000002</v>
      </c>
      <c r="U68" s="120">
        <f>SUM('2018 to 2043 pyramid'!CG75:CG79)+SUM('2018 to 2043 pyramid'!DI75:DI79)</f>
        <v>46146.767</v>
      </c>
      <c r="V68" s="120">
        <f>SUM('2018 to 2043 pyramid'!CH75:CH79)+SUM('2018 to 2043 pyramid'!DJ75:DJ79)</f>
        <v>46373.133999999991</v>
      </c>
      <c r="W68" s="120">
        <f>SUM('2018 to 2043 pyramid'!CI75:CI79)+SUM('2018 to 2043 pyramid'!DK75:DK79)</f>
        <v>46478.618999999992</v>
      </c>
      <c r="X68" s="120">
        <f>SUM('2018 to 2043 pyramid'!CJ75:CJ79)+SUM('2018 to 2043 pyramid'!DL75:DL79)</f>
        <v>46517.923999999999</v>
      </c>
      <c r="Y68" s="120">
        <f>SUM('2018 to 2043 pyramid'!CK75:CK79)+SUM('2018 to 2043 pyramid'!DM75:DM79)</f>
        <v>46601.411000000007</v>
      </c>
      <c r="Z68" s="120">
        <f>SUM('2018 to 2043 pyramid'!CL75:CL79)+SUM('2018 to 2043 pyramid'!DN75:DN79)</f>
        <v>46534.017999999975</v>
      </c>
      <c r="AA68" s="120">
        <f>SUM('2018 to 2043 pyramid'!CM75:CM79)+SUM('2018 to 2043 pyramid'!DO75:DO79)</f>
        <v>46024.486999999994</v>
      </c>
    </row>
    <row r="69" spans="1:27" ht="9" hidden="1">
      <c r="A69" s="130" t="s">
        <v>28</v>
      </c>
      <c r="B69" s="120">
        <f>SUM('2018 to 2043 pyramid'!BN80:BN84)+SUM('2018 to 2043 pyramid'!CP80:CP84)</f>
        <v>27271</v>
      </c>
      <c r="C69" s="120">
        <f>SUM('2018 to 2043 pyramid'!BO80:BO84)+SUM('2018 to 2043 pyramid'!CQ80:CQ84)</f>
        <v>27727.177999999964</v>
      </c>
      <c r="D69" s="120">
        <f>SUM('2018 to 2043 pyramid'!BP80:BP84)+SUM('2018 to 2043 pyramid'!CR80:CR84)</f>
        <v>28151.498</v>
      </c>
      <c r="E69" s="120">
        <f>SUM('2018 to 2043 pyramid'!BQ80:BQ84)+SUM('2018 to 2043 pyramid'!CS80:CS84)</f>
        <v>28789.263999999981</v>
      </c>
      <c r="F69" s="120">
        <f>SUM('2018 to 2043 pyramid'!BR80:BR84)+SUM('2018 to 2043 pyramid'!CT80:CT84)</f>
        <v>30346.769999999971</v>
      </c>
      <c r="G69" s="120">
        <f>SUM('2018 to 2043 pyramid'!BS80:BS84)+SUM('2018 to 2043 pyramid'!CU80:CU84)</f>
        <v>31017.388999999981</v>
      </c>
      <c r="H69" s="120">
        <f>SUM('2018 to 2043 pyramid'!BT80:BT84)+SUM('2018 to 2043 pyramid'!CV80:CV84)</f>
        <v>31099.790999999997</v>
      </c>
      <c r="I69" s="120">
        <f>SUM('2018 to 2043 pyramid'!BU80:BU84)+SUM('2018 to 2043 pyramid'!CW80:CW84)</f>
        <v>31575.064999999988</v>
      </c>
      <c r="J69" s="120">
        <f>SUM('2018 to 2043 pyramid'!BV80:BV84)+SUM('2018 to 2043 pyramid'!CX80:CX84)</f>
        <v>31844.085999999959</v>
      </c>
      <c r="K69" s="120">
        <f>SUM('2018 to 2043 pyramid'!BW80:BW84)+SUM('2018 to 2043 pyramid'!CY80:CY84)</f>
        <v>31228.789000000001</v>
      </c>
      <c r="L69" s="120">
        <f>SUM('2018 to 2043 pyramid'!BX80:BX84)+SUM('2018 to 2043 pyramid'!CZ80:CZ84)</f>
        <v>31233.956999999988</v>
      </c>
      <c r="M69" s="120">
        <f>SUM('2018 to 2043 pyramid'!BY80:BY84)+SUM('2018 to 2043 pyramid'!DA80:DA84)</f>
        <v>31554.876999999993</v>
      </c>
      <c r="N69" s="120">
        <f>SUM('2018 to 2043 pyramid'!BZ80:BZ84)+SUM('2018 to 2043 pyramid'!DB80:DB84)</f>
        <v>31704.338000000003</v>
      </c>
      <c r="O69" s="120">
        <f>SUM('2018 to 2043 pyramid'!CA80:CA84)+SUM('2018 to 2043 pyramid'!DC80:DC84)</f>
        <v>32107.14999999998</v>
      </c>
      <c r="P69" s="120">
        <f>SUM('2018 to 2043 pyramid'!CB80:CB84)+SUM('2018 to 2043 pyramid'!DD80:DD84)</f>
        <v>32657.359999999986</v>
      </c>
      <c r="Q69" s="120">
        <f>SUM('2018 to 2043 pyramid'!CC80:CC84)+SUM('2018 to 2043 pyramid'!DE80:DE84)</f>
        <v>33195.887000000002</v>
      </c>
      <c r="R69" s="120">
        <f>SUM('2018 to 2043 pyramid'!CD80:CD84)+SUM('2018 to 2043 pyramid'!DF80:DF84)</f>
        <v>33823.073999999993</v>
      </c>
      <c r="S69" s="120">
        <f>SUM('2018 to 2043 pyramid'!CE80:CE84)+SUM('2018 to 2043 pyramid'!DG80:DG84)</f>
        <v>34642.366999999977</v>
      </c>
      <c r="T69" s="120">
        <f>SUM('2018 to 2043 pyramid'!CF80:CF84)+SUM('2018 to 2043 pyramid'!DH80:DH84)</f>
        <v>35642.846999999994</v>
      </c>
      <c r="U69" s="120">
        <f>SUM('2018 to 2043 pyramid'!CG80:CG84)+SUM('2018 to 2043 pyramid'!DI80:DI84)</f>
        <v>36836.93499999999</v>
      </c>
      <c r="V69" s="120">
        <f>SUM('2018 to 2043 pyramid'!CH80:CH84)+SUM('2018 to 2043 pyramid'!DJ80:DJ84)</f>
        <v>37865.84699999998</v>
      </c>
      <c r="W69" s="120">
        <f>SUM('2018 to 2043 pyramid'!CI80:CI84)+SUM('2018 to 2043 pyramid'!DK80:DK84)</f>
        <v>38806.384999999995</v>
      </c>
      <c r="X69" s="120">
        <f>SUM('2018 to 2043 pyramid'!CJ80:CJ84)+SUM('2018 to 2043 pyramid'!DL80:DL84)</f>
        <v>39685.463999999978</v>
      </c>
      <c r="Y69" s="120">
        <f>SUM('2018 to 2043 pyramid'!CK80:CK84)+SUM('2018 to 2043 pyramid'!DM80:DM84)</f>
        <v>40346.173999999992</v>
      </c>
      <c r="Z69" s="120">
        <f>SUM('2018 to 2043 pyramid'!CL80:CL84)+SUM('2018 to 2043 pyramid'!DN80:DN84)</f>
        <v>40520.47199999998</v>
      </c>
      <c r="AA69" s="120">
        <f>SUM('2018 to 2043 pyramid'!CM80:CM84)+SUM('2018 to 2043 pyramid'!DO80:DO84)</f>
        <v>40773.73599999999</v>
      </c>
    </row>
    <row r="70" spans="1:27" ht="9" hidden="1">
      <c r="A70" s="130" t="s">
        <v>29</v>
      </c>
      <c r="B70" s="120">
        <f>SUM('2018 to 2043 pyramid'!BN85:BN89)+SUM('2018 to 2043 pyramid'!CP85:CP89)</f>
        <v>21729</v>
      </c>
      <c r="C70" s="120">
        <f>SUM('2018 to 2043 pyramid'!BO85:BO89)+SUM('2018 to 2043 pyramid'!CQ85:CQ89)</f>
        <v>22061.85199999997</v>
      </c>
      <c r="D70" s="120">
        <f>SUM('2018 to 2043 pyramid'!BP85:BP89)+SUM('2018 to 2043 pyramid'!CR85:CR89)</f>
        <v>21870.55999999999</v>
      </c>
      <c r="E70" s="120">
        <f>SUM('2018 to 2043 pyramid'!BQ85:BQ89)+SUM('2018 to 2043 pyramid'!CS85:CS89)</f>
        <v>21223.026999999987</v>
      </c>
      <c r="F70" s="120">
        <f>SUM('2018 to 2043 pyramid'!BR85:BR89)+SUM('2018 to 2043 pyramid'!CT85:CT89)</f>
        <v>21120.28</v>
      </c>
      <c r="G70" s="120">
        <f>SUM('2018 to 2043 pyramid'!BS85:BS89)+SUM('2018 to 2043 pyramid'!CU85:CU89)</f>
        <v>21402.37799999999</v>
      </c>
      <c r="H70" s="120">
        <f>SUM('2018 to 2043 pyramid'!BT85:BT89)+SUM('2018 to 2043 pyramid'!CV85:CV89)</f>
        <v>21859.346000000001</v>
      </c>
      <c r="I70" s="120">
        <f>SUM('2018 to 2043 pyramid'!BU85:BU89)+SUM('2018 to 2043 pyramid'!CW85:CW89)</f>
        <v>22264.594999999958</v>
      </c>
      <c r="J70" s="120">
        <f>SUM('2018 to 2043 pyramid'!BV85:BV89)+SUM('2018 to 2043 pyramid'!CX85:CX89)</f>
        <v>22794.770999999979</v>
      </c>
      <c r="K70" s="120">
        <f>SUM('2018 to 2043 pyramid'!BW85:BW89)+SUM('2018 to 2043 pyramid'!CY85:CY89)</f>
        <v>24124.811000000002</v>
      </c>
      <c r="L70" s="120">
        <f>SUM('2018 to 2043 pyramid'!BX85:BX89)+SUM('2018 to 2043 pyramid'!CZ85:CZ89)</f>
        <v>24734.678999999982</v>
      </c>
      <c r="M70" s="120">
        <f>SUM('2018 to 2043 pyramid'!BY85:BY89)+SUM('2018 to 2043 pyramid'!DA85:DA89)</f>
        <v>24864.202000000005</v>
      </c>
      <c r="N70" s="120">
        <f>SUM('2018 to 2043 pyramid'!BZ85:BZ89)+SUM('2018 to 2043 pyramid'!DB85:DB89)</f>
        <v>25273.709999999992</v>
      </c>
      <c r="O70" s="120">
        <f>SUM('2018 to 2043 pyramid'!CA85:CA89)+SUM('2018 to 2043 pyramid'!DC85:DC89)</f>
        <v>25491.986999999986</v>
      </c>
      <c r="P70" s="120">
        <f>SUM('2018 to 2043 pyramid'!CB85:CB89)+SUM('2018 to 2043 pyramid'!DD85:DD89)</f>
        <v>25051.376999999986</v>
      </c>
      <c r="Q70" s="120">
        <f>SUM('2018 to 2043 pyramid'!CC85:CC89)+SUM('2018 to 2043 pyramid'!DE85:DE89)</f>
        <v>25107.90399999998</v>
      </c>
      <c r="R70" s="120">
        <f>SUM('2018 to 2043 pyramid'!CD85:CD89)+SUM('2018 to 2043 pyramid'!DF85:DF89)</f>
        <v>25396.38499999998</v>
      </c>
      <c r="S70" s="120">
        <f>SUM('2018 to 2043 pyramid'!CE85:CE89)+SUM('2018 to 2043 pyramid'!DG85:DG89)</f>
        <v>25565.002999999993</v>
      </c>
      <c r="T70" s="120">
        <f>SUM('2018 to 2043 pyramid'!CF85:CF89)+SUM('2018 to 2043 pyramid'!DH85:DH89)</f>
        <v>25924.98599999999</v>
      </c>
      <c r="U70" s="120">
        <f>SUM('2018 to 2043 pyramid'!CG85:CG89)+SUM('2018 to 2043 pyramid'!DI85:DI89)</f>
        <v>26434.261999999988</v>
      </c>
      <c r="V70" s="120">
        <f>SUM('2018 to 2043 pyramid'!CH85:CH89)+SUM('2018 to 2043 pyramid'!DJ85:DJ89)</f>
        <v>26943.726999999999</v>
      </c>
      <c r="W70" s="120">
        <f>SUM('2018 to 2043 pyramid'!CI85:CI89)+SUM('2018 to 2043 pyramid'!DK85:DK89)</f>
        <v>27526.783999999978</v>
      </c>
      <c r="X70" s="120">
        <f>SUM('2018 to 2043 pyramid'!CJ85:CJ89)+SUM('2018 to 2043 pyramid'!DL85:DL89)</f>
        <v>28261.539999999994</v>
      </c>
      <c r="Y70" s="120">
        <f>SUM('2018 to 2043 pyramid'!CK85:CK89)+SUM('2018 to 2043 pyramid'!DM85:DM89)</f>
        <v>29142.150999999998</v>
      </c>
      <c r="Z70" s="120">
        <f>SUM('2018 to 2043 pyramid'!CL85:CL89)+SUM('2018 to 2043 pyramid'!DN85:DN89)</f>
        <v>30196.115999999973</v>
      </c>
      <c r="AA70" s="120">
        <f>SUM('2018 to 2043 pyramid'!CM85:CM89)+SUM('2018 to 2043 pyramid'!DO85:DO89)</f>
        <v>31106.427000000003</v>
      </c>
    </row>
    <row r="71" spans="1:27" ht="9" hidden="1">
      <c r="A71" s="130" t="s">
        <v>30</v>
      </c>
      <c r="B71" s="120">
        <f>SUM('2018 to 2043 pyramid'!BN90:BN94)+SUM('2018 to 2043 pyramid'!CP90:CP94)</f>
        <v>13879</v>
      </c>
      <c r="C71" s="120">
        <f>SUM('2018 to 2043 pyramid'!BO90:BO94)+SUM('2018 to 2043 pyramid'!CQ90:CQ94)</f>
        <v>13875.19999999999</v>
      </c>
      <c r="D71" s="120">
        <f>SUM('2018 to 2043 pyramid'!BP90:BP94)+SUM('2018 to 2043 pyramid'!CR90:CR94)</f>
        <v>13882.857999999989</v>
      </c>
      <c r="E71" s="120">
        <f>SUM('2018 to 2043 pyramid'!BQ90:BQ94)+SUM('2018 to 2043 pyramid'!CS90:CS94)</f>
        <v>14067.395999999981</v>
      </c>
      <c r="F71" s="120">
        <f>SUM('2018 to 2043 pyramid'!BR90:BR94)+SUM('2018 to 2043 pyramid'!CT90:CT94)</f>
        <v>14155.785999999991</v>
      </c>
      <c r="G71" s="120">
        <f>SUM('2018 to 2043 pyramid'!BS90:BS94)+SUM('2018 to 2043 pyramid'!CU90:CU94)</f>
        <v>14292.91699999999</v>
      </c>
      <c r="H71" s="120">
        <f>SUM('2018 to 2043 pyramid'!BT90:BT94)+SUM('2018 to 2043 pyramid'!CV90:CV94)</f>
        <v>14511.000999999982</v>
      </c>
      <c r="I71" s="120">
        <f>SUM('2018 to 2043 pyramid'!BU90:BU94)+SUM('2018 to 2043 pyramid'!CW90:CW94)</f>
        <v>14429.615999999989</v>
      </c>
      <c r="J71" s="120">
        <f>SUM('2018 to 2043 pyramid'!BV90:BV94)+SUM('2018 to 2043 pyramid'!CX90:CX94)</f>
        <v>14054.09799999998</v>
      </c>
      <c r="K71" s="120">
        <f>SUM('2018 to 2043 pyramid'!BW90:BW94)+SUM('2018 to 2043 pyramid'!CY90:CY94)</f>
        <v>14048.380999999999</v>
      </c>
      <c r="L71" s="120">
        <f>SUM('2018 to 2043 pyramid'!BX90:BX94)+SUM('2018 to 2043 pyramid'!CZ90:CZ94)</f>
        <v>14341.81399999998</v>
      </c>
      <c r="M71" s="120">
        <f>SUM('2018 to 2043 pyramid'!BY90:BY94)+SUM('2018 to 2043 pyramid'!DA90:DA94)</f>
        <v>14764.925999999989</v>
      </c>
      <c r="N71" s="120">
        <f>SUM('2018 to 2043 pyramid'!BZ90:BZ94)+SUM('2018 to 2043 pyramid'!DB90:DB94)</f>
        <v>15109.027999999991</v>
      </c>
      <c r="O71" s="120">
        <f>SUM('2018 to 2043 pyramid'!CA90:CA94)+SUM('2018 to 2043 pyramid'!DC90:DC94)</f>
        <v>15487.944999999982</v>
      </c>
      <c r="P71" s="120">
        <f>SUM('2018 to 2043 pyramid'!CB90:CB94)+SUM('2018 to 2043 pyramid'!DD90:DD94)</f>
        <v>16500.717999999979</v>
      </c>
      <c r="Q71" s="120">
        <f>SUM('2018 to 2043 pyramid'!CC90:CC94)+SUM('2018 to 2043 pyramid'!DE90:DE94)</f>
        <v>16994.210999999981</v>
      </c>
      <c r="R71" s="120">
        <f>SUM('2018 to 2043 pyramid'!CD90:CD94)+SUM('2018 to 2043 pyramid'!DF90:DF94)</f>
        <v>17137.31299999998</v>
      </c>
      <c r="S71" s="120">
        <f>SUM('2018 to 2043 pyramid'!CE90:CE94)+SUM('2018 to 2043 pyramid'!DG90:DG94)</f>
        <v>17444.232999999993</v>
      </c>
      <c r="T71" s="120">
        <f>SUM('2018 to 2043 pyramid'!CF90:CF94)+SUM('2018 to 2043 pyramid'!DH90:DH94)</f>
        <v>17587.112000000001</v>
      </c>
      <c r="U71" s="120">
        <f>SUM('2018 to 2043 pyramid'!CG90:CG94)+SUM('2018 to 2043 pyramid'!DI90:DI94)</f>
        <v>17351.263999999981</v>
      </c>
      <c r="V71" s="120">
        <f>SUM('2018 to 2043 pyramid'!CH90:CH94)+SUM('2018 to 2043 pyramid'!DJ90:DJ94)</f>
        <v>17457.944999999978</v>
      </c>
      <c r="W71" s="120">
        <f>SUM('2018 to 2043 pyramid'!CI90:CI94)+SUM('2018 to 2043 pyramid'!DK90:DK94)</f>
        <v>17701.52199999999</v>
      </c>
      <c r="X71" s="120">
        <f>SUM('2018 to 2043 pyramid'!CJ90:CJ94)+SUM('2018 to 2043 pyramid'!DL90:DL94)</f>
        <v>17877.919999999991</v>
      </c>
      <c r="Y71" s="120">
        <f>SUM('2018 to 2043 pyramid'!CK90:CK94)+SUM('2018 to 2043 pyramid'!DM90:DM94)</f>
        <v>18171.572999999978</v>
      </c>
      <c r="Z71" s="120">
        <f>SUM('2018 to 2043 pyramid'!CL90:CL94)+SUM('2018 to 2043 pyramid'!DN90:DN94)</f>
        <v>18605.031999999981</v>
      </c>
      <c r="AA71" s="120">
        <f>SUM('2018 to 2043 pyramid'!CM90:CM94)+SUM('2018 to 2043 pyramid'!DO90:DO94)</f>
        <v>19053.427999999993</v>
      </c>
    </row>
    <row r="72" spans="1:27" ht="9" hidden="1">
      <c r="A72" s="132" t="s">
        <v>31</v>
      </c>
      <c r="B72" s="122">
        <f>'2018 to 2043 pyramid'!BN95+'2018 to 2043 pyramid'!CP95</f>
        <v>7821</v>
      </c>
      <c r="C72" s="122">
        <f>'2018 to 2043 pyramid'!BO95+'2018 to 2043 pyramid'!CQ95</f>
        <v>7958.0910000000003</v>
      </c>
      <c r="D72" s="122">
        <f>'2018 to 2043 pyramid'!BP95+'2018 to 2043 pyramid'!CR95</f>
        <v>8163.8779999999897</v>
      </c>
      <c r="E72" s="122">
        <f>'2018 to 2043 pyramid'!BQ95+'2018 to 2043 pyramid'!CS95</f>
        <v>8294.3279999999904</v>
      </c>
      <c r="F72" s="122">
        <f>'2018 to 2043 pyramid'!BR95+'2018 to 2043 pyramid'!CT95</f>
        <v>8404.7870000000003</v>
      </c>
      <c r="G72" s="122">
        <f>'2018 to 2043 pyramid'!BS95+'2018 to 2043 pyramid'!CU95</f>
        <v>8502.6049999999905</v>
      </c>
      <c r="H72" s="122">
        <f>'2018 to 2043 pyramid'!BT95+'2018 to 2043 pyramid'!CV95</f>
        <v>8499.5779999999995</v>
      </c>
      <c r="I72" s="122">
        <f>'2018 to 2043 pyramid'!BU95+'2018 to 2043 pyramid'!CW95</f>
        <v>8634.7239999999911</v>
      </c>
      <c r="J72" s="122">
        <f>'2018 to 2043 pyramid'!BV95+'2018 to 2043 pyramid'!CX95</f>
        <v>8818.6689999999999</v>
      </c>
      <c r="K72" s="122">
        <f>'2018 to 2043 pyramid'!BW95+'2018 to 2043 pyramid'!CY95</f>
        <v>8960.3299999999908</v>
      </c>
      <c r="L72" s="122">
        <f>'2018 to 2043 pyramid'!BX95+'2018 to 2043 pyramid'!CZ95</f>
        <v>9111.8289999999997</v>
      </c>
      <c r="M72" s="122">
        <f>'2018 to 2043 pyramid'!BY95+'2018 to 2043 pyramid'!DA95</f>
        <v>9248.9889999999996</v>
      </c>
      <c r="N72" s="122">
        <f>'2018 to 2043 pyramid'!BZ95+'2018 to 2043 pyramid'!DB95</f>
        <v>9302.8459999999995</v>
      </c>
      <c r="O72" s="122">
        <f>'2018 to 2043 pyramid'!CA95+'2018 to 2043 pyramid'!DC95</f>
        <v>9228.7119999999995</v>
      </c>
      <c r="P72" s="122">
        <f>'2018 to 2043 pyramid'!CB95+'2018 to 2043 pyramid'!DD95</f>
        <v>9348.4459999999999</v>
      </c>
      <c r="Q72" s="122">
        <f>'2018 to 2043 pyramid'!CC95+'2018 to 2043 pyramid'!DE95</f>
        <v>9642.0649999999987</v>
      </c>
      <c r="R72" s="122">
        <f>'2018 to 2043 pyramid'!CD95+'2018 to 2043 pyramid'!DF95</f>
        <v>9998.2789999999914</v>
      </c>
      <c r="S72" s="122">
        <f>'2018 to 2043 pyramid'!CE95+'2018 to 2043 pyramid'!DG95</f>
        <v>10249.485000000001</v>
      </c>
      <c r="T72" s="122">
        <f>'2018 to 2043 pyramid'!CF95+'2018 to 2043 pyramid'!DH95</f>
        <v>10443.414000000001</v>
      </c>
      <c r="U72" s="122">
        <f>'2018 to 2043 pyramid'!CG95+'2018 to 2043 pyramid'!DI95</f>
        <v>11135.16</v>
      </c>
      <c r="V72" s="122">
        <f>'2018 to 2043 pyramid'!CH95+'2018 to 2043 pyramid'!DJ95</f>
        <v>11587.437</v>
      </c>
      <c r="W72" s="122">
        <f>'2018 to 2043 pyramid'!CI95+'2018 to 2043 pyramid'!DK95</f>
        <v>11848.905999999999</v>
      </c>
      <c r="X72" s="122">
        <f>'2018 to 2043 pyramid'!CJ95+'2018 to 2043 pyramid'!DL95</f>
        <v>12110.999</v>
      </c>
      <c r="Y72" s="122">
        <f>'2018 to 2043 pyramid'!CK95+'2018 to 2043 pyramid'!DM95</f>
        <v>12234.844000000001</v>
      </c>
      <c r="Z72" s="122">
        <f>'2018 to 2043 pyramid'!CL95+'2018 to 2043 pyramid'!DN95</f>
        <v>12410.142</v>
      </c>
      <c r="AA72" s="122">
        <f>'2018 to 2043 pyramid'!CM95+'2018 to 2043 pyramid'!DO95</f>
        <v>12652.28799999999</v>
      </c>
    </row>
    <row r="73" spans="1:27" ht="9.75" hidden="1" thickBot="1">
      <c r="A73" s="132" t="s">
        <v>44</v>
      </c>
      <c r="B73" s="124">
        <f>SUM(B54:B72)</f>
        <v>1141374</v>
      </c>
      <c r="C73" s="124">
        <f t="shared" ref="C73:AA73" si="0">SUM(C54:C72)</f>
        <v>1147619.9109999998</v>
      </c>
      <c r="D73" s="124">
        <f t="shared" si="0"/>
        <v>1152784.8309999998</v>
      </c>
      <c r="E73" s="124">
        <f t="shared" si="0"/>
        <v>1157284.9309999996</v>
      </c>
      <c r="F73" s="124">
        <f t="shared" si="0"/>
        <v>1161476.9509999999</v>
      </c>
      <c r="G73" s="124">
        <f t="shared" si="0"/>
        <v>1165531.4379999996</v>
      </c>
      <c r="H73" s="124">
        <f t="shared" si="0"/>
        <v>1169458.2509999997</v>
      </c>
      <c r="I73" s="124">
        <f t="shared" si="0"/>
        <v>1173363.4669999995</v>
      </c>
      <c r="J73" s="124">
        <f t="shared" si="0"/>
        <v>1177469.9099999992</v>
      </c>
      <c r="K73" s="124">
        <f t="shared" si="0"/>
        <v>1181758.6679999998</v>
      </c>
      <c r="L73" s="124">
        <f t="shared" si="0"/>
        <v>1185989.3579999998</v>
      </c>
      <c r="M73" s="124">
        <f t="shared" si="0"/>
        <v>1190356.4719999998</v>
      </c>
      <c r="N73" s="124">
        <f t="shared" si="0"/>
        <v>1194894.477999999</v>
      </c>
      <c r="O73" s="124">
        <f t="shared" si="0"/>
        <v>1199532.8919999993</v>
      </c>
      <c r="P73" s="124">
        <f t="shared" si="0"/>
        <v>1204008.4999999998</v>
      </c>
      <c r="Q73" s="124">
        <f t="shared" si="0"/>
        <v>1208353.6679999994</v>
      </c>
      <c r="R73" s="124">
        <f t="shared" si="0"/>
        <v>1212714.1910000001</v>
      </c>
      <c r="S73" s="124">
        <f t="shared" si="0"/>
        <v>1217163.844</v>
      </c>
      <c r="T73" s="124">
        <f t="shared" si="0"/>
        <v>1221531.9099999992</v>
      </c>
      <c r="U73" s="124">
        <f t="shared" si="0"/>
        <v>1225833.4559999995</v>
      </c>
      <c r="V73" s="124">
        <f t="shared" si="0"/>
        <v>1230017.9559999998</v>
      </c>
      <c r="W73" s="124">
        <f t="shared" si="0"/>
        <v>1234300.4469999995</v>
      </c>
      <c r="X73" s="124">
        <f t="shared" si="0"/>
        <v>1238644.8119999999</v>
      </c>
      <c r="Y73" s="124">
        <f t="shared" si="0"/>
        <v>1243006.9879999994</v>
      </c>
      <c r="Z73" s="124">
        <f t="shared" si="0"/>
        <v>1247361.1429999995</v>
      </c>
      <c r="AA73" s="124">
        <f t="shared" si="0"/>
        <v>1251688.6529999997</v>
      </c>
    </row>
    <row r="74" spans="1:27" ht="9.75" hidden="1" thickTop="1">
      <c r="A74" s="125" t="s">
        <v>43</v>
      </c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</row>
    <row r="75" spans="1:27" ht="9" hidden="1">
      <c r="A75" s="119" t="s">
        <v>32</v>
      </c>
      <c r="B75" s="120">
        <f>SUM(B54:B56)+'2018 to 2043 pyramid'!BN20+'2018 to 2043 pyramid'!CP20</f>
        <v>259815</v>
      </c>
      <c r="C75" s="120">
        <f>SUM(C54:C56)+'2018 to 2043 pyramid'!BO20+'2018 to 2043 pyramid'!CQ20</f>
        <v>260630.28999999989</v>
      </c>
      <c r="D75" s="120">
        <f>SUM(D54:D56)+'2018 to 2043 pyramid'!BP20+'2018 to 2043 pyramid'!CR20</f>
        <v>261027.46</v>
      </c>
      <c r="E75" s="120">
        <f>SUM(E54:E56)+'2018 to 2043 pyramid'!BQ20+'2018 to 2043 pyramid'!CS20</f>
        <v>260901.52099999995</v>
      </c>
      <c r="F75" s="120">
        <f>SUM(F54:F56)+'2018 to 2043 pyramid'!BR20+'2018 to 2043 pyramid'!CT20</f>
        <v>260250.701</v>
      </c>
      <c r="G75" s="120">
        <f>SUM(G54:G56)+'2018 to 2043 pyramid'!BS20+'2018 to 2043 pyramid'!CU20</f>
        <v>259708.67799999996</v>
      </c>
      <c r="H75" s="120">
        <f>SUM(H54:H56)+'2018 to 2043 pyramid'!BT20+'2018 to 2043 pyramid'!CV20</f>
        <v>258668.77799999996</v>
      </c>
      <c r="I75" s="120">
        <f>SUM(I54:I56)+'2018 to 2043 pyramid'!BU20+'2018 to 2043 pyramid'!CW20</f>
        <v>257583.34400000004</v>
      </c>
      <c r="J75" s="120">
        <f>SUM(J54:J56)+'2018 to 2043 pyramid'!BV20+'2018 to 2043 pyramid'!CX20</f>
        <v>257066.07299999997</v>
      </c>
      <c r="K75" s="120">
        <f>SUM(K54:K56)+'2018 to 2043 pyramid'!BW20+'2018 to 2043 pyramid'!CY20</f>
        <v>256200.12399999998</v>
      </c>
      <c r="L75" s="120">
        <f>SUM(L54:L56)+'2018 to 2043 pyramid'!BX20+'2018 to 2043 pyramid'!CZ20</f>
        <v>254629.70699999994</v>
      </c>
      <c r="M75" s="120">
        <f>SUM(M54:M56)+'2018 to 2043 pyramid'!BY20+'2018 to 2043 pyramid'!DA20</f>
        <v>253413.61499999996</v>
      </c>
      <c r="N75" s="120">
        <f>SUM(N54:N56)+'2018 to 2043 pyramid'!BZ20+'2018 to 2043 pyramid'!DB20</f>
        <v>252592.22199999995</v>
      </c>
      <c r="O75" s="120">
        <f>SUM(O54:O56)+'2018 to 2043 pyramid'!CA20+'2018 to 2043 pyramid'!DC20</f>
        <v>252027.53599999999</v>
      </c>
      <c r="P75" s="120">
        <f>SUM(P54:P56)+'2018 to 2043 pyramid'!CB20+'2018 to 2043 pyramid'!DD20</f>
        <v>251467.36799999996</v>
      </c>
      <c r="Q75" s="120">
        <f>SUM(Q54:Q56)+'2018 to 2043 pyramid'!CC20+'2018 to 2043 pyramid'!DE20</f>
        <v>251218.12999999992</v>
      </c>
      <c r="R75" s="120">
        <f>SUM(R54:R56)+'2018 to 2043 pyramid'!CD20+'2018 to 2043 pyramid'!DF20</f>
        <v>251826.867</v>
      </c>
      <c r="S75" s="120">
        <f>SUM(S54:S56)+'2018 to 2043 pyramid'!CE20+'2018 to 2043 pyramid'!DG20</f>
        <v>252837.098</v>
      </c>
      <c r="T75" s="120">
        <f>SUM(T54:T56)+'2018 to 2043 pyramid'!CF20+'2018 to 2043 pyramid'!DH20</f>
        <v>253945.20299999995</v>
      </c>
      <c r="U75" s="120">
        <f>SUM(U54:U56)+'2018 to 2043 pyramid'!CG20+'2018 to 2043 pyramid'!DI20</f>
        <v>255248.84999999998</v>
      </c>
      <c r="V75" s="120">
        <f>SUM(V54:V56)+'2018 to 2043 pyramid'!CH20+'2018 to 2043 pyramid'!DJ20</f>
        <v>256768.78099999999</v>
      </c>
      <c r="W75" s="120">
        <f>SUM(W54:W56)+'2018 to 2043 pyramid'!CI20+'2018 to 2043 pyramid'!DK20</f>
        <v>258473.10099999997</v>
      </c>
      <c r="X75" s="120">
        <f>SUM(X54:X56)+'2018 to 2043 pyramid'!CJ20+'2018 to 2043 pyramid'!DL20</f>
        <v>260234.21799999996</v>
      </c>
      <c r="Y75" s="120">
        <f>SUM(Y54:Y56)+'2018 to 2043 pyramid'!CK20+'2018 to 2043 pyramid'!DM20</f>
        <v>262062.52099999992</v>
      </c>
      <c r="Z75" s="120">
        <f>SUM(Z54:Z56)+'2018 to 2043 pyramid'!CL20+'2018 to 2043 pyramid'!DN20</f>
        <v>263925.73200000002</v>
      </c>
      <c r="AA75" s="120">
        <f>SUM(AA54:AA56)+'2018 to 2043 pyramid'!CM20+'2018 to 2043 pyramid'!DO20</f>
        <v>265794.93399999995</v>
      </c>
    </row>
    <row r="76" spans="1:27" ht="9" hidden="1">
      <c r="A76" s="121" t="s">
        <v>34</v>
      </c>
      <c r="B76" s="120">
        <f>SUM(B57:B66)-'2018 to 2043 pyramid'!BN20-'2018 to 2043 pyramid'!CP20</f>
        <v>733615</v>
      </c>
      <c r="C76" s="127">
        <f>SUM(C57:C66)-'2018 to 2043 pyramid'!BO20-'2018 to 2043 pyramid'!CQ20</f>
        <v>737623.46799999976</v>
      </c>
      <c r="D76" s="120">
        <f>SUM(D57:D66)-'2018 to 2043 pyramid'!BP20-'2018 to 2043 pyramid'!CR20</f>
        <v>741277.54499999981</v>
      </c>
      <c r="E76" s="127">
        <f>SUM(E57:E66)-'2018 to 2043 pyramid'!BQ20-'2018 to 2043 pyramid'!CS20</f>
        <v>744822.37699999986</v>
      </c>
      <c r="F76" s="120">
        <f>SUM(F57:F66)-'2018 to 2043 pyramid'!BR20-'2018 to 2043 pyramid'!CT20</f>
        <v>748134.42299999984</v>
      </c>
      <c r="G76" s="127">
        <f>SUM(G57:G66)-'2018 to 2043 pyramid'!BS20-'2018 to 2043 pyramid'!CU20</f>
        <v>750970.82099999988</v>
      </c>
      <c r="H76" s="120">
        <f>SUM(H57:H66)-'2018 to 2043 pyramid'!BT20-'2018 to 2043 pyramid'!CV20</f>
        <v>754138.06900000002</v>
      </c>
      <c r="I76" s="127">
        <f>SUM(I57:I66)-'2018 to 2043 pyramid'!BU20-'2018 to 2043 pyramid'!CW20</f>
        <v>757115.62999999977</v>
      </c>
      <c r="J76" s="120">
        <f>SUM(J57:J66)-'2018 to 2043 pyramid'!BV20-'2018 to 2043 pyramid'!CX20</f>
        <v>759518.47799999954</v>
      </c>
      <c r="K76" s="127">
        <f>SUM(K57:K66)-'2018 to 2043 pyramid'!BW20-'2018 to 2043 pyramid'!CY20</f>
        <v>761814.64399999974</v>
      </c>
      <c r="L76" s="120">
        <f>SUM(L57:L66)-'2018 to 2043 pyramid'!BX20-'2018 to 2043 pyramid'!CZ20</f>
        <v>764777.47599999979</v>
      </c>
      <c r="M76" s="127">
        <f>SUM(M57:M66)-'2018 to 2043 pyramid'!BY20-'2018 to 2043 pyramid'!DA20</f>
        <v>767609.99599999969</v>
      </c>
      <c r="N76" s="120">
        <f>SUM(N57:N66)-'2018 to 2043 pyramid'!BZ20-'2018 to 2043 pyramid'!DB20</f>
        <v>770125.48899999948</v>
      </c>
      <c r="O76" s="127">
        <f>SUM(O57:O66)-'2018 to 2043 pyramid'!CA20-'2018 to 2043 pyramid'!DC20</f>
        <v>772569.42299999937</v>
      </c>
      <c r="P76" s="120">
        <f>SUM(P57:P66)-'2018 to 2043 pyramid'!CB20-'2018 to 2043 pyramid'!DD20</f>
        <v>774961.2849999998</v>
      </c>
      <c r="Q76" s="127">
        <f>SUM(Q57:Q66)-'2018 to 2043 pyramid'!CC20-'2018 to 2043 pyramid'!DE20</f>
        <v>776851.39999999956</v>
      </c>
      <c r="R76" s="120">
        <f>SUM(R57:R66)-'2018 to 2043 pyramid'!CD20-'2018 to 2043 pyramid'!DF20</f>
        <v>778096.40799999982</v>
      </c>
      <c r="S76" s="127">
        <f>SUM(S57:S66)-'2018 to 2043 pyramid'!CE20-'2018 to 2043 pyramid'!DG20</f>
        <v>779033.20899999992</v>
      </c>
      <c r="T76" s="120">
        <f>SUM(T57:T66)-'2018 to 2043 pyramid'!CF20-'2018 to 2043 pyramid'!DH20</f>
        <v>779842.85999999929</v>
      </c>
      <c r="U76" s="127">
        <f>SUM(U57:U66)-'2018 to 2043 pyramid'!CG20-'2018 to 2043 pyramid'!DI20</f>
        <v>780658.88399999985</v>
      </c>
      <c r="V76" s="120">
        <f>SUM(V57:V66)-'2018 to 2043 pyramid'!CH20-'2018 to 2043 pyramid'!DJ20</f>
        <v>781607.58999999962</v>
      </c>
      <c r="W76" s="127">
        <f>SUM(W57:W66)-'2018 to 2043 pyramid'!CI20-'2018 to 2043 pyramid'!DK20</f>
        <v>782941.30199999956</v>
      </c>
      <c r="X76" s="120">
        <f>SUM(X57:X66)-'2018 to 2043 pyramid'!CJ20-'2018 to 2043 pyramid'!DL20</f>
        <v>784362.39499999979</v>
      </c>
      <c r="Y76" s="127">
        <f>SUM(Y57:Y66)-'2018 to 2043 pyramid'!CK20-'2018 to 2043 pyramid'!DM20</f>
        <v>785732.76099999936</v>
      </c>
      <c r="Z76" s="120">
        <f>SUM(Z57:Z66)-'2018 to 2043 pyramid'!CL20-'2018 to 2043 pyramid'!DN20</f>
        <v>787288.6309999997</v>
      </c>
      <c r="AA76" s="127">
        <f>SUM(AA57:AA66)-'2018 to 2043 pyramid'!CM20-'2018 to 2043 pyramid'!DO20</f>
        <v>788809.01899999985</v>
      </c>
    </row>
    <row r="77" spans="1:27" ht="9" hidden="1">
      <c r="A77" s="126" t="s">
        <v>35</v>
      </c>
      <c r="B77" s="117">
        <f>SUM(B67:B72)</f>
        <v>147944</v>
      </c>
      <c r="C77" s="129">
        <f t="shared" ref="C77:AA77" si="1">SUM(C67:C72)</f>
        <v>149366.15299999987</v>
      </c>
      <c r="D77" s="117">
        <f t="shared" si="1"/>
        <v>150479.82599999994</v>
      </c>
      <c r="E77" s="129">
        <f t="shared" si="1"/>
        <v>151561.03299999991</v>
      </c>
      <c r="F77" s="117">
        <f t="shared" si="1"/>
        <v>153091.82699999993</v>
      </c>
      <c r="G77" s="129">
        <f t="shared" si="1"/>
        <v>154851.93899999993</v>
      </c>
      <c r="H77" s="117">
        <f t="shared" si="1"/>
        <v>156651.40399999998</v>
      </c>
      <c r="I77" s="129">
        <f t="shared" si="1"/>
        <v>158664.4929999999</v>
      </c>
      <c r="J77" s="117">
        <f t="shared" si="1"/>
        <v>160885.35899999988</v>
      </c>
      <c r="K77" s="129">
        <f t="shared" si="1"/>
        <v>163743.89999999994</v>
      </c>
      <c r="L77" s="117">
        <f t="shared" si="1"/>
        <v>166582.17499999993</v>
      </c>
      <c r="M77" s="129">
        <f t="shared" si="1"/>
        <v>169332.86099999995</v>
      </c>
      <c r="N77" s="117">
        <f t="shared" si="1"/>
        <v>172176.76699999996</v>
      </c>
      <c r="O77" s="129">
        <f t="shared" si="1"/>
        <v>174935.9329999999</v>
      </c>
      <c r="P77" s="117">
        <f t="shared" si="1"/>
        <v>177579.84699999989</v>
      </c>
      <c r="Q77" s="129">
        <f t="shared" si="1"/>
        <v>180284.13799999995</v>
      </c>
      <c r="R77" s="117">
        <f t="shared" si="1"/>
        <v>182790.91599999991</v>
      </c>
      <c r="S77" s="129">
        <f t="shared" si="1"/>
        <v>185293.53699999995</v>
      </c>
      <c r="T77" s="117">
        <f t="shared" si="1"/>
        <v>187743.84699999992</v>
      </c>
      <c r="U77" s="129">
        <f t="shared" si="1"/>
        <v>189925.72199999998</v>
      </c>
      <c r="V77" s="117">
        <f t="shared" si="1"/>
        <v>191641.58499999996</v>
      </c>
      <c r="W77" s="129">
        <f t="shared" si="1"/>
        <v>192886.04399999997</v>
      </c>
      <c r="X77" s="117">
        <f t="shared" si="1"/>
        <v>194048.19899999996</v>
      </c>
      <c r="Y77" s="129">
        <f t="shared" si="1"/>
        <v>195211.70599999998</v>
      </c>
      <c r="Z77" s="117">
        <f t="shared" si="1"/>
        <v>196146.77999999988</v>
      </c>
      <c r="AA77" s="129">
        <f t="shared" si="1"/>
        <v>197084.69999999995</v>
      </c>
    </row>
    <row r="78" spans="1:27" hidden="1"/>
  </sheetData>
  <sheetProtection sheet="1" objects="1" scenarios="1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O99"/>
  <sheetViews>
    <sheetView zoomScaleNormal="100" workbookViewId="0"/>
  </sheetViews>
  <sheetFormatPr defaultColWidth="9.140625" defaultRowHeight="15"/>
  <cols>
    <col min="1" max="1" width="7" style="1" customWidth="1"/>
    <col min="2" max="2" width="9.140625" style="1"/>
    <col min="3" max="3" width="12.28515625" style="1" customWidth="1"/>
    <col min="4" max="4" width="10.140625" style="1" customWidth="1"/>
    <col min="5" max="5" width="4" style="1" customWidth="1"/>
    <col min="6" max="6" width="7" style="1" customWidth="1"/>
    <col min="7" max="9" width="9.140625" style="1"/>
    <col min="10" max="10" width="4" style="1" customWidth="1"/>
    <col min="11" max="11" width="6.140625" style="1" customWidth="1"/>
    <col min="12" max="15" width="9.140625" style="1"/>
    <col min="16" max="16" width="2.7109375" style="1" customWidth="1"/>
    <col min="17" max="21" width="9.140625" style="1"/>
    <col min="22" max="22" width="10.85546875" style="1" customWidth="1"/>
    <col min="23" max="23" width="11" style="1" customWidth="1"/>
    <col min="24" max="25" width="11.28515625" style="1" customWidth="1"/>
    <col min="26" max="26" width="9.42578125" style="1" customWidth="1"/>
    <col min="27" max="27" width="9.140625" style="1"/>
    <col min="28" max="28" width="11" style="1" customWidth="1"/>
    <col min="29" max="29" width="10.42578125" style="1" customWidth="1"/>
    <col min="30" max="30" width="12.140625" style="1" customWidth="1"/>
    <col min="31" max="35" width="9.140625" style="1" customWidth="1"/>
    <col min="36" max="52" width="9.140625" style="1"/>
    <col min="53" max="53" width="8.7109375" style="11" customWidth="1"/>
    <col min="54" max="55" width="8.7109375" style="1" customWidth="1"/>
    <col min="56" max="56" width="8.7109375" style="11" customWidth="1"/>
    <col min="57" max="57" width="5.42578125" style="1" customWidth="1"/>
    <col min="58" max="58" width="9.140625" style="11"/>
    <col min="59" max="60" width="8.7109375" style="1" customWidth="1"/>
    <col min="61" max="61" width="8.7109375" style="11" customWidth="1"/>
    <col min="62" max="62" width="2" style="1" customWidth="1"/>
    <col min="63" max="64" width="9.140625" style="1"/>
    <col min="65" max="83" width="9.140625" style="18"/>
    <col min="84" max="84" width="10.85546875" style="18" customWidth="1"/>
    <col min="85" max="85" width="10.5703125" style="18" customWidth="1"/>
    <col min="86" max="91" width="9.140625" style="18"/>
    <col min="92" max="92" width="9.140625" style="1"/>
    <col min="93" max="118" width="9.140625" style="20"/>
    <col min="119" max="16384" width="9.140625" style="1"/>
  </cols>
  <sheetData>
    <row r="1" spans="2:119" ht="21">
      <c r="B1" s="23" t="s">
        <v>58</v>
      </c>
      <c r="BA1" s="65" t="s">
        <v>57</v>
      </c>
    </row>
    <row r="3" spans="2:119" ht="18.75">
      <c r="B3" s="24" t="s">
        <v>12</v>
      </c>
      <c r="C3" s="22"/>
      <c r="AY3" s="17" t="s">
        <v>8</v>
      </c>
      <c r="BA3" s="11" t="s">
        <v>11</v>
      </c>
      <c r="BB3" s="1" t="s">
        <v>40</v>
      </c>
      <c r="BC3" s="15" t="str">
        <f>CONCATENATE(BF6," ",BB3)</f>
        <v>2028 Projection</v>
      </c>
      <c r="BH3" s="17" t="s">
        <v>7</v>
      </c>
      <c r="BI3" s="64">
        <v>11</v>
      </c>
      <c r="BM3" s="164"/>
      <c r="BN3" s="166" t="s">
        <v>9</v>
      </c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9" t="s">
        <v>10</v>
      </c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9"/>
    </row>
    <row r="4" spans="2:119">
      <c r="AY4" s="17"/>
      <c r="BH4" s="31"/>
      <c r="BI4" s="30"/>
      <c r="BM4" s="167" t="s">
        <v>5</v>
      </c>
      <c r="BN4" s="167">
        <v>2018</v>
      </c>
      <c r="BO4" s="167">
        <v>2019</v>
      </c>
      <c r="BP4" s="167">
        <v>2020</v>
      </c>
      <c r="BQ4" s="167">
        <v>2021</v>
      </c>
      <c r="BR4" s="167">
        <v>2022</v>
      </c>
      <c r="BS4" s="167">
        <v>2023</v>
      </c>
      <c r="BT4" s="167">
        <v>2024</v>
      </c>
      <c r="BU4" s="167">
        <v>2025</v>
      </c>
      <c r="BV4" s="167">
        <v>2026</v>
      </c>
      <c r="BW4" s="167">
        <v>2027</v>
      </c>
      <c r="BX4" s="167">
        <v>2028</v>
      </c>
      <c r="BY4" s="167">
        <v>2029</v>
      </c>
      <c r="BZ4" s="167">
        <v>2030</v>
      </c>
      <c r="CA4" s="167">
        <v>2031</v>
      </c>
      <c r="CB4" s="167">
        <v>2032</v>
      </c>
      <c r="CC4" s="167">
        <v>2033</v>
      </c>
      <c r="CD4" s="167">
        <v>2034</v>
      </c>
      <c r="CE4" s="167">
        <v>2035</v>
      </c>
      <c r="CF4" s="167">
        <v>2036</v>
      </c>
      <c r="CG4" s="167">
        <v>2037</v>
      </c>
      <c r="CH4" s="167">
        <v>2038</v>
      </c>
      <c r="CI4" s="167">
        <v>2039</v>
      </c>
      <c r="CJ4" s="167">
        <v>2040</v>
      </c>
      <c r="CK4" s="167">
        <v>2041</v>
      </c>
      <c r="CL4" s="167">
        <v>2042</v>
      </c>
      <c r="CM4" s="167">
        <v>2043</v>
      </c>
      <c r="CN4" s="164"/>
      <c r="CO4" s="170" t="s">
        <v>5</v>
      </c>
      <c r="CP4" s="170">
        <v>2018</v>
      </c>
      <c r="CQ4" s="170">
        <v>2019</v>
      </c>
      <c r="CR4" s="170">
        <v>2020</v>
      </c>
      <c r="CS4" s="170">
        <v>2021</v>
      </c>
      <c r="CT4" s="170">
        <v>2022</v>
      </c>
      <c r="CU4" s="170">
        <v>2023</v>
      </c>
      <c r="CV4" s="170">
        <v>2024</v>
      </c>
      <c r="CW4" s="170">
        <v>2025</v>
      </c>
      <c r="CX4" s="170">
        <v>2026</v>
      </c>
      <c r="CY4" s="170">
        <v>2027</v>
      </c>
      <c r="CZ4" s="170">
        <v>2028</v>
      </c>
      <c r="DA4" s="170">
        <v>2029</v>
      </c>
      <c r="DB4" s="170">
        <v>2030</v>
      </c>
      <c r="DC4" s="170">
        <v>2031</v>
      </c>
      <c r="DD4" s="170">
        <v>2032</v>
      </c>
      <c r="DE4" s="170">
        <v>2033</v>
      </c>
      <c r="DF4" s="170">
        <v>2034</v>
      </c>
      <c r="DG4" s="170">
        <v>2035</v>
      </c>
      <c r="DH4" s="170">
        <v>2036</v>
      </c>
      <c r="DI4" s="170">
        <v>2037</v>
      </c>
      <c r="DJ4" s="170">
        <v>2038</v>
      </c>
      <c r="DK4" s="170">
        <v>2039</v>
      </c>
      <c r="DL4" s="170">
        <v>2040</v>
      </c>
      <c r="DM4" s="169">
        <v>2041</v>
      </c>
      <c r="DN4" s="170">
        <v>2042</v>
      </c>
      <c r="DO4" s="169">
        <v>2043</v>
      </c>
    </row>
    <row r="5" spans="2:119">
      <c r="AY5" s="17"/>
      <c r="AZ5" s="33" t="s">
        <v>0</v>
      </c>
      <c r="BA5" s="34" t="s">
        <v>4</v>
      </c>
      <c r="BB5" s="33" t="s">
        <v>0</v>
      </c>
      <c r="BC5" s="32" t="s">
        <v>4</v>
      </c>
      <c r="BD5" s="33" t="s">
        <v>3</v>
      </c>
      <c r="BE5" s="33"/>
      <c r="BF5" s="34" t="s">
        <v>4</v>
      </c>
      <c r="BG5" s="1" t="s">
        <v>0</v>
      </c>
      <c r="BH5" s="14" t="s">
        <v>1</v>
      </c>
      <c r="BI5" s="11" t="s">
        <v>3</v>
      </c>
      <c r="BM5" s="168">
        <v>0</v>
      </c>
      <c r="BN5" s="166">
        <v>8174</v>
      </c>
      <c r="BO5" s="166">
        <v>8179.8859999999904</v>
      </c>
      <c r="BP5" s="166">
        <v>8218.9599999999991</v>
      </c>
      <c r="BQ5" s="166">
        <v>8214.8430000000008</v>
      </c>
      <c r="BR5" s="166">
        <v>8198.5300000000007</v>
      </c>
      <c r="BS5" s="166">
        <v>8188.38</v>
      </c>
      <c r="BT5" s="166">
        <v>8245.4629999999997</v>
      </c>
      <c r="BU5" s="166">
        <v>8269.2389999999996</v>
      </c>
      <c r="BV5" s="166">
        <v>8297.5969999999998</v>
      </c>
      <c r="BW5" s="166">
        <v>8325.7960000000003</v>
      </c>
      <c r="BX5" s="166">
        <v>8354.9359999999997</v>
      </c>
      <c r="BY5" s="166">
        <v>8394.5949999999993</v>
      </c>
      <c r="BZ5" s="166">
        <v>8438.9439999999995</v>
      </c>
      <c r="CA5" s="166">
        <v>8492.4950000000008</v>
      </c>
      <c r="CB5" s="166">
        <v>8558.0589999999993</v>
      </c>
      <c r="CC5" s="166">
        <v>8634.3940000000002</v>
      </c>
      <c r="CD5" s="166">
        <v>8713.7240000000002</v>
      </c>
      <c r="CE5" s="166">
        <v>8794.73</v>
      </c>
      <c r="CF5" s="166">
        <v>8884.3539999999994</v>
      </c>
      <c r="CG5" s="166">
        <v>8979.2990000000009</v>
      </c>
      <c r="CH5" s="166">
        <v>9074.8140000000003</v>
      </c>
      <c r="CI5" s="166">
        <v>9164.3340000000007</v>
      </c>
      <c r="CJ5" s="166">
        <v>9239.107</v>
      </c>
      <c r="CK5" s="166">
        <v>9300.5329999999994</v>
      </c>
      <c r="CL5" s="166">
        <v>9347.7749999999996</v>
      </c>
      <c r="CM5" s="164">
        <v>9379.5360000000001</v>
      </c>
      <c r="CN5" s="164"/>
      <c r="CO5" s="171">
        <v>0</v>
      </c>
      <c r="CP5" s="169">
        <v>7908</v>
      </c>
      <c r="CQ5" s="169">
        <v>7816.1930000000002</v>
      </c>
      <c r="CR5" s="169">
        <v>7851.4009999999998</v>
      </c>
      <c r="CS5" s="169">
        <v>7848.52699999999</v>
      </c>
      <c r="CT5" s="169">
        <v>7830.3639999999996</v>
      </c>
      <c r="CU5" s="169">
        <v>7818.3280000000004</v>
      </c>
      <c r="CV5" s="169">
        <v>7874.8130000000001</v>
      </c>
      <c r="CW5" s="169">
        <v>7896.9030000000002</v>
      </c>
      <c r="CX5" s="169">
        <v>7923.6019999999999</v>
      </c>
      <c r="CY5" s="169">
        <v>7949.91</v>
      </c>
      <c r="CZ5" s="169">
        <v>7977.4080000000004</v>
      </c>
      <c r="DA5" s="169">
        <v>8015.3429999999998</v>
      </c>
      <c r="DB5" s="169">
        <v>8057.3090000000002</v>
      </c>
      <c r="DC5" s="169">
        <v>8108.1769999999997</v>
      </c>
      <c r="DD5" s="169">
        <v>8170.5869999999904</v>
      </c>
      <c r="DE5" s="169">
        <v>8243.3340000000007</v>
      </c>
      <c r="DF5" s="169">
        <v>8318.8109999999997</v>
      </c>
      <c r="DG5" s="169">
        <v>8395.9040000000005</v>
      </c>
      <c r="DH5" s="169">
        <v>8481.3230000000003</v>
      </c>
      <c r="DI5" s="169">
        <v>8571.8009999999995</v>
      </c>
      <c r="DJ5" s="169">
        <v>8662.7849999999999</v>
      </c>
      <c r="DK5" s="169">
        <v>8748.0720000000001</v>
      </c>
      <c r="DL5" s="169">
        <v>8819.2819999999992</v>
      </c>
      <c r="DM5" s="169">
        <v>8877.7479999999996</v>
      </c>
      <c r="DN5" s="169">
        <v>8922.7160000000003</v>
      </c>
      <c r="DO5" s="169">
        <v>8952.85</v>
      </c>
    </row>
    <row r="6" spans="2:119" ht="16.5" customHeight="1">
      <c r="AY6" s="17"/>
      <c r="AZ6" s="13"/>
      <c r="BA6" s="156">
        <f>BN4</f>
        <v>2018</v>
      </c>
      <c r="BB6" s="47"/>
      <c r="BC6" s="48">
        <f>BA6*-1</f>
        <v>-2018</v>
      </c>
      <c r="BD6" s="156">
        <f>CP4</f>
        <v>2018</v>
      </c>
      <c r="BE6" s="44"/>
      <c r="BF6" s="45">
        <f>INDEX(AY7:AY32,MATCH(BI3,AX7:AX32))</f>
        <v>2028</v>
      </c>
      <c r="BG6" s="45"/>
      <c r="BH6" s="46">
        <f>BF6*-1</f>
        <v>-2028</v>
      </c>
      <c r="BI6" s="45">
        <f>BF6</f>
        <v>2028</v>
      </c>
      <c r="BJ6" s="6"/>
      <c r="BK6" s="1" t="s">
        <v>2</v>
      </c>
      <c r="BM6" s="168">
        <v>1</v>
      </c>
      <c r="BN6" s="166">
        <v>8729</v>
      </c>
      <c r="BO6" s="166">
        <v>8132.2839999999997</v>
      </c>
      <c r="BP6" s="166">
        <v>8120.433</v>
      </c>
      <c r="BQ6" s="166">
        <v>8158.07</v>
      </c>
      <c r="BR6" s="166">
        <v>8152.0649999999996</v>
      </c>
      <c r="BS6" s="166">
        <v>8134.2389999999996</v>
      </c>
      <c r="BT6" s="166">
        <v>8122.174</v>
      </c>
      <c r="BU6" s="166">
        <v>8175.1289999999999</v>
      </c>
      <c r="BV6" s="166">
        <v>8198.3189999999995</v>
      </c>
      <c r="BW6" s="166">
        <v>8225.7199999999993</v>
      </c>
      <c r="BX6" s="166">
        <v>8252.8889999999992</v>
      </c>
      <c r="BY6" s="166">
        <v>8280.9609999999993</v>
      </c>
      <c r="BZ6" s="166">
        <v>8319.5249999999996</v>
      </c>
      <c r="CA6" s="166">
        <v>8362.9609999999993</v>
      </c>
      <c r="CB6" s="166">
        <v>8415.4509999999991</v>
      </c>
      <c r="CC6" s="166">
        <v>8479.7109999999993</v>
      </c>
      <c r="CD6" s="166">
        <v>8554.5930000000008</v>
      </c>
      <c r="CE6" s="166">
        <v>8632.6309999999994</v>
      </c>
      <c r="CF6" s="166">
        <v>8712.4259999999995</v>
      </c>
      <c r="CG6" s="166">
        <v>8800.7649999999994</v>
      </c>
      <c r="CH6" s="166">
        <v>8894.4699999999993</v>
      </c>
      <c r="CI6" s="166">
        <v>8988.8799999999992</v>
      </c>
      <c r="CJ6" s="166">
        <v>9077.4419999999991</v>
      </c>
      <c r="CK6" s="166">
        <v>9151.5630000000001</v>
      </c>
      <c r="CL6" s="166">
        <v>9212.5409999999993</v>
      </c>
      <c r="CM6" s="164">
        <v>9259.6309999999994</v>
      </c>
      <c r="CN6" s="164"/>
      <c r="CO6" s="171">
        <v>1</v>
      </c>
      <c r="CP6" s="169">
        <v>8164</v>
      </c>
      <c r="CQ6" s="169">
        <v>7840.2730000000001</v>
      </c>
      <c r="CR6" s="169">
        <v>7737.5379999999996</v>
      </c>
      <c r="CS6" s="169">
        <v>7770.4269999999997</v>
      </c>
      <c r="CT6" s="169">
        <v>7765.8829999999998</v>
      </c>
      <c r="CU6" s="169">
        <v>7746.3459999999995</v>
      </c>
      <c r="CV6" s="169">
        <v>7732.9530000000004</v>
      </c>
      <c r="CW6" s="169">
        <v>7785.3140000000003</v>
      </c>
      <c r="CX6" s="169">
        <v>7806.5659999999998</v>
      </c>
      <c r="CY6" s="169">
        <v>7832.2259999999997</v>
      </c>
      <c r="CZ6" s="169">
        <v>7857.5010000000002</v>
      </c>
      <c r="DA6" s="169">
        <v>7883.9589999999998</v>
      </c>
      <c r="DB6" s="169">
        <v>7920.6790000000001</v>
      </c>
      <c r="DC6" s="169">
        <v>7961.6559999999999</v>
      </c>
      <c r="DD6" s="169">
        <v>8011.3779999999997</v>
      </c>
      <c r="DE6" s="169">
        <v>8072.4290000000001</v>
      </c>
      <c r="DF6" s="169">
        <v>8143.6350000000002</v>
      </c>
      <c r="DG6" s="169">
        <v>8217.6719999999896</v>
      </c>
      <c r="DH6" s="169">
        <v>8293.4279999999999</v>
      </c>
      <c r="DI6" s="169">
        <v>8377.393</v>
      </c>
      <c r="DJ6" s="169">
        <v>8466.5130000000008</v>
      </c>
      <c r="DK6" s="169">
        <v>8556.1689999999999</v>
      </c>
      <c r="DL6" s="169">
        <v>8640.348</v>
      </c>
      <c r="DM6" s="169">
        <v>8710.7489999999998</v>
      </c>
      <c r="DN6" s="169">
        <v>8768.643</v>
      </c>
      <c r="DO6" s="169">
        <v>8813.3359999999993</v>
      </c>
    </row>
    <row r="7" spans="2:119">
      <c r="AW7" s="12"/>
      <c r="AX7" s="1">
        <v>1</v>
      </c>
      <c r="AY7" s="17">
        <v>2018</v>
      </c>
      <c r="AZ7" s="13">
        <v>0</v>
      </c>
      <c r="BA7" s="156">
        <f t="shared" ref="BA7:BA70" si="0">BN5</f>
        <v>8174</v>
      </c>
      <c r="BB7" s="13">
        <v>0</v>
      </c>
      <c r="BC7" s="13">
        <f t="shared" ref="BC7:BC70" si="1">BA7*-1</f>
        <v>-8174</v>
      </c>
      <c r="BD7" s="156">
        <f t="shared" ref="BD7:BD70" si="2">CP5</f>
        <v>7908</v>
      </c>
      <c r="BF7" s="27">
        <f t="shared" ref="BF7:BF38" si="3">INDEX($BN$5:$CM$95,MATCH($AZ7,$BM$5:$BM$95,0),MATCH($BF$6,$BN$4:$CM$4,0))</f>
        <v>8354.9359999999997</v>
      </c>
      <c r="BG7" s="15">
        <v>0</v>
      </c>
      <c r="BH7" s="16">
        <f t="shared" ref="BH7:BH70" si="4">BF7*-1</f>
        <v>-8354.9359999999997</v>
      </c>
      <c r="BI7" s="26">
        <f t="shared" ref="BI7:BI38" si="5">INDEX($CP$5:$DO$95,MATCH($AZ7,$CO$5:$CO$95,0),MATCH($BF$6,$CP$4:$DO$4,0))</f>
        <v>7977.4080000000004</v>
      </c>
      <c r="BK7" s="16">
        <f>MAX(BA7:BA97,BD7:BD97,BF7:BF97,BI7:BI97)</f>
        <v>12958.332</v>
      </c>
      <c r="BM7" s="168">
        <v>2</v>
      </c>
      <c r="BN7" s="166">
        <v>8628</v>
      </c>
      <c r="BO7" s="166">
        <v>8647.0540000000001</v>
      </c>
      <c r="BP7" s="166">
        <v>8071.915</v>
      </c>
      <c r="BQ7" s="166">
        <v>8044.19199999999</v>
      </c>
      <c r="BR7" s="166">
        <v>8079.90199999999</v>
      </c>
      <c r="BS7" s="166">
        <v>8071.6790000000001</v>
      </c>
      <c r="BT7" s="166">
        <v>8051.7559999999903</v>
      </c>
      <c r="BU7" s="166">
        <v>8037.6869999999999</v>
      </c>
      <c r="BV7" s="166">
        <v>8087.9809999999998</v>
      </c>
      <c r="BW7" s="166">
        <v>8110.482</v>
      </c>
      <c r="BX7" s="166">
        <v>8136.8369999999904</v>
      </c>
      <c r="BY7" s="166">
        <v>8163.018</v>
      </c>
      <c r="BZ7" s="166">
        <v>8190.0769999999902</v>
      </c>
      <c r="CA7" s="166">
        <v>8227.4560000000001</v>
      </c>
      <c r="CB7" s="166">
        <v>8269.8469999999998</v>
      </c>
      <c r="CC7" s="166">
        <v>8321.1329999999998</v>
      </c>
      <c r="CD7" s="166">
        <v>8383.8889999999992</v>
      </c>
      <c r="CE7" s="166">
        <v>8457.1460000000006</v>
      </c>
      <c r="CF7" s="166">
        <v>8533.5730000000003</v>
      </c>
      <c r="CG7" s="166">
        <v>8611.8809999999994</v>
      </c>
      <c r="CH7" s="166">
        <v>8698.5020000000004</v>
      </c>
      <c r="CI7" s="166">
        <v>8790.5450000000001</v>
      </c>
      <c r="CJ7" s="166">
        <v>8883.3259999999991</v>
      </c>
      <c r="CK7" s="166">
        <v>8970.4179999999997</v>
      </c>
      <c r="CL7" s="166">
        <v>9043.5030000000006</v>
      </c>
      <c r="CM7" s="164">
        <v>9103.6290000000008</v>
      </c>
      <c r="CN7" s="164"/>
      <c r="CO7" s="171">
        <v>2</v>
      </c>
      <c r="CP7" s="169">
        <v>8287</v>
      </c>
      <c r="CQ7" s="169">
        <v>8147.5280000000002</v>
      </c>
      <c r="CR7" s="169">
        <v>7828.7380000000003</v>
      </c>
      <c r="CS7" s="169">
        <v>7714.7950000000001</v>
      </c>
      <c r="CT7" s="169">
        <v>7746.3419999999996</v>
      </c>
      <c r="CU7" s="169">
        <v>7739.5230000000001</v>
      </c>
      <c r="CV7" s="169">
        <v>7717.6450000000004</v>
      </c>
      <c r="CW7" s="169">
        <v>7702.5119999999997</v>
      </c>
      <c r="CX7" s="169">
        <v>7752.4869999999901</v>
      </c>
      <c r="CY7" s="169">
        <v>7773.2</v>
      </c>
      <c r="CZ7" s="169">
        <v>7798.07</v>
      </c>
      <c r="DA7" s="169">
        <v>7822.5909999999903</v>
      </c>
      <c r="DB7" s="169">
        <v>7848.2539999999999</v>
      </c>
      <c r="DC7" s="169">
        <v>7884.0609999999997</v>
      </c>
      <c r="DD7" s="169">
        <v>7924.2860000000001</v>
      </c>
      <c r="DE7" s="169">
        <v>7973.1859999999997</v>
      </c>
      <c r="DF7" s="169">
        <v>8033.2190000000001</v>
      </c>
      <c r="DG7" s="169">
        <v>8103.3059999999996</v>
      </c>
      <c r="DH7" s="169">
        <v>8176.3149999999996</v>
      </c>
      <c r="DI7" s="169">
        <v>8251.0830000000005</v>
      </c>
      <c r="DJ7" s="169">
        <v>8333.9869999999992</v>
      </c>
      <c r="DK7" s="169">
        <v>8422.09</v>
      </c>
      <c r="DL7" s="169">
        <v>8510.7759999999998</v>
      </c>
      <c r="DM7" s="169">
        <v>8594.2090000000007</v>
      </c>
      <c r="DN7" s="169">
        <v>8664.0499999999993</v>
      </c>
      <c r="DO7" s="169">
        <v>8721.5360000000001</v>
      </c>
    </row>
    <row r="8" spans="2:119">
      <c r="AE8" s="160"/>
      <c r="AF8" s="160"/>
      <c r="AG8" s="163">
        <v>2016</v>
      </c>
      <c r="AH8" s="160"/>
      <c r="AI8" s="160"/>
      <c r="AJ8" s="160"/>
      <c r="AK8" s="41">
        <f>BF6</f>
        <v>2028</v>
      </c>
      <c r="AL8" s="160"/>
      <c r="AM8" s="160"/>
      <c r="AN8" s="160"/>
      <c r="AO8" s="163" t="s">
        <v>37</v>
      </c>
      <c r="AP8" s="160"/>
      <c r="AX8" s="1">
        <f>AX7+1</f>
        <v>2</v>
      </c>
      <c r="AY8" s="17">
        <f>AY7+1</f>
        <v>2019</v>
      </c>
      <c r="AZ8" s="13">
        <v>1</v>
      </c>
      <c r="BA8" s="156">
        <f t="shared" si="0"/>
        <v>8729</v>
      </c>
      <c r="BB8" s="13">
        <v>1</v>
      </c>
      <c r="BC8" s="13">
        <f t="shared" si="1"/>
        <v>-8729</v>
      </c>
      <c r="BD8" s="156">
        <f t="shared" si="2"/>
        <v>8164</v>
      </c>
      <c r="BF8" s="27">
        <f t="shared" si="3"/>
        <v>8252.8889999999992</v>
      </c>
      <c r="BG8" s="15">
        <v>1</v>
      </c>
      <c r="BH8" s="16">
        <f t="shared" si="4"/>
        <v>-8252.8889999999992</v>
      </c>
      <c r="BI8" s="26">
        <f t="shared" si="5"/>
        <v>7857.5010000000002</v>
      </c>
      <c r="BK8" s="16">
        <f>BK7*-1</f>
        <v>-12958.332</v>
      </c>
      <c r="BM8" s="168">
        <v>3</v>
      </c>
      <c r="BN8" s="166">
        <v>8571</v>
      </c>
      <c r="BO8" s="166">
        <v>8608.2309999999998</v>
      </c>
      <c r="BP8" s="166">
        <v>8616.7939999999999</v>
      </c>
      <c r="BQ8" s="166">
        <v>8056.8429999999998</v>
      </c>
      <c r="BR8" s="166">
        <v>8017.1540000000005</v>
      </c>
      <c r="BS8" s="166">
        <v>8051.3639999999996</v>
      </c>
      <c r="BT8" s="166">
        <v>8040.6469999999999</v>
      </c>
      <c r="BU8" s="166">
        <v>8018.49</v>
      </c>
      <c r="BV8" s="166">
        <v>8004.3540000000003</v>
      </c>
      <c r="BW8" s="166">
        <v>8052.5859999999902</v>
      </c>
      <c r="BX8" s="166">
        <v>8074.5369999999903</v>
      </c>
      <c r="BY8" s="166">
        <v>8100.1059999999998</v>
      </c>
      <c r="BZ8" s="166">
        <v>8125.473</v>
      </c>
      <c r="CA8" s="166">
        <v>8151.8069999999998</v>
      </c>
      <c r="CB8" s="166">
        <v>8188.3280000000004</v>
      </c>
      <c r="CC8" s="166">
        <v>8229.9689999999991</v>
      </c>
      <c r="CD8" s="166">
        <v>8280.4159999999993</v>
      </c>
      <c r="CE8" s="166">
        <v>8342.1759999999995</v>
      </c>
      <c r="CF8" s="166">
        <v>8414.3359999999993</v>
      </c>
      <c r="CG8" s="166">
        <v>8489.6620000000003</v>
      </c>
      <c r="CH8" s="166">
        <v>8566.9950000000008</v>
      </c>
      <c r="CI8" s="166">
        <v>8652.5319999999992</v>
      </c>
      <c r="CJ8" s="166">
        <v>8743.5059999999994</v>
      </c>
      <c r="CK8" s="166">
        <v>8835.2909999999993</v>
      </c>
      <c r="CL8" s="166">
        <v>8921.4989999999998</v>
      </c>
      <c r="CM8" s="164">
        <v>8993.8619999999992</v>
      </c>
      <c r="CN8" s="164"/>
      <c r="CO8" s="171">
        <v>3</v>
      </c>
      <c r="CP8" s="169">
        <v>8185</v>
      </c>
      <c r="CQ8" s="169">
        <v>8265.0560000000005</v>
      </c>
      <c r="CR8" s="169">
        <v>8125.9569999999903</v>
      </c>
      <c r="CS8" s="169">
        <v>7810.5069999999996</v>
      </c>
      <c r="CT8" s="169">
        <v>7688.4949999999999</v>
      </c>
      <c r="CU8" s="169">
        <v>7718.7069999999903</v>
      </c>
      <c r="CV8" s="169">
        <v>7709.924</v>
      </c>
      <c r="CW8" s="169">
        <v>7686.2690000000002</v>
      </c>
      <c r="CX8" s="169">
        <v>7671.1669999999904</v>
      </c>
      <c r="CY8" s="169">
        <v>7718.9759999999997</v>
      </c>
      <c r="CZ8" s="169">
        <v>7739.1639999999998</v>
      </c>
      <c r="DA8" s="169">
        <v>7763.2849999999999</v>
      </c>
      <c r="DB8" s="169">
        <v>7787.0869999999904</v>
      </c>
      <c r="DC8" s="169">
        <v>7811.9989999999998</v>
      </c>
      <c r="DD8" s="169">
        <v>7846.9759999999997</v>
      </c>
      <c r="DE8" s="169">
        <v>7886.5119999999997</v>
      </c>
      <c r="DF8" s="169">
        <v>7934.7069999999903</v>
      </c>
      <c r="DG8" s="169">
        <v>7993.7569999999996</v>
      </c>
      <c r="DH8" s="169">
        <v>8062.8050000000003</v>
      </c>
      <c r="DI8" s="169">
        <v>8134.8239999999996</v>
      </c>
      <c r="DJ8" s="169">
        <v>8208.6839999999993</v>
      </c>
      <c r="DK8" s="169">
        <v>8290.6419999999998</v>
      </c>
      <c r="DL8" s="169">
        <v>8377.7579999999998</v>
      </c>
      <c r="DM8" s="169">
        <v>8465.5589999999993</v>
      </c>
      <c r="DN8" s="169">
        <v>8548.2150000000001</v>
      </c>
      <c r="DO8" s="169">
        <v>8617.3880000000008</v>
      </c>
    </row>
    <row r="9" spans="2:119">
      <c r="AC9" s="37"/>
      <c r="AE9" s="160"/>
      <c r="AF9" s="160" t="s">
        <v>36</v>
      </c>
      <c r="AG9" s="162" t="s">
        <v>4</v>
      </c>
      <c r="AH9" s="162" t="s">
        <v>3</v>
      </c>
      <c r="AI9" s="162"/>
      <c r="AJ9" s="162" t="s">
        <v>36</v>
      </c>
      <c r="AK9" s="162" t="s">
        <v>4</v>
      </c>
      <c r="AL9" s="162" t="s">
        <v>3</v>
      </c>
      <c r="AM9" s="162"/>
      <c r="AN9" s="162" t="s">
        <v>36</v>
      </c>
      <c r="AO9" s="162" t="s">
        <v>4</v>
      </c>
      <c r="AP9" s="162" t="s">
        <v>3</v>
      </c>
      <c r="AX9" s="1">
        <f t="shared" ref="AX9:AY32" si="6">AX8+1</f>
        <v>3</v>
      </c>
      <c r="AY9" s="165">
        <f t="shared" si="6"/>
        <v>2020</v>
      </c>
      <c r="AZ9" s="13">
        <v>2</v>
      </c>
      <c r="BA9" s="156">
        <f t="shared" si="0"/>
        <v>8628</v>
      </c>
      <c r="BB9" s="13">
        <v>2</v>
      </c>
      <c r="BC9" s="13">
        <f t="shared" si="1"/>
        <v>-8628</v>
      </c>
      <c r="BD9" s="156">
        <f t="shared" si="2"/>
        <v>8287</v>
      </c>
      <c r="BF9" s="27">
        <f t="shared" si="3"/>
        <v>8136.8369999999904</v>
      </c>
      <c r="BG9" s="15">
        <v>2</v>
      </c>
      <c r="BH9" s="16">
        <f t="shared" si="4"/>
        <v>-8136.8369999999904</v>
      </c>
      <c r="BI9" s="26">
        <f t="shared" si="5"/>
        <v>7798.07</v>
      </c>
      <c r="BM9" s="168">
        <v>4</v>
      </c>
      <c r="BN9" s="166">
        <v>8726</v>
      </c>
      <c r="BO9" s="166">
        <v>8540.5910000000003</v>
      </c>
      <c r="BP9" s="166">
        <v>8578.0550000000003</v>
      </c>
      <c r="BQ9" s="166">
        <v>8576.7619999999897</v>
      </c>
      <c r="BR9" s="166">
        <v>8031.9440000000004</v>
      </c>
      <c r="BS9" s="166">
        <v>7981.9919999999902</v>
      </c>
      <c r="BT9" s="166">
        <v>8014.5259999999998</v>
      </c>
      <c r="BU9" s="166">
        <v>8001.7849999999999</v>
      </c>
      <c r="BV9" s="166">
        <v>7979.3580000000002</v>
      </c>
      <c r="BW9" s="166">
        <v>7965.223</v>
      </c>
      <c r="BX9" s="166">
        <v>8011.5990000000002</v>
      </c>
      <c r="BY9" s="166">
        <v>8033.0069999999996</v>
      </c>
      <c r="BZ9" s="166">
        <v>8057.8369999999904</v>
      </c>
      <c r="CA9" s="166">
        <v>8082.5029999999997</v>
      </c>
      <c r="CB9" s="166">
        <v>8108.1350000000002</v>
      </c>
      <c r="CC9" s="166">
        <v>8143.8419999999996</v>
      </c>
      <c r="CD9" s="166">
        <v>8184.7579999999998</v>
      </c>
      <c r="CE9" s="166">
        <v>8234.3690000000006</v>
      </c>
      <c r="CF9" s="166">
        <v>8295.1830000000009</v>
      </c>
      <c r="CG9" s="166">
        <v>8366.2849999999999</v>
      </c>
      <c r="CH9" s="166">
        <v>8440.5560000000005</v>
      </c>
      <c r="CI9" s="166">
        <v>8516.8780000000006</v>
      </c>
      <c r="CJ9" s="166">
        <v>8601.3979999999992</v>
      </c>
      <c r="CK9" s="166">
        <v>8691.3169999999991</v>
      </c>
      <c r="CL9" s="166">
        <v>8782.0589999999993</v>
      </c>
      <c r="CM9" s="164">
        <v>8867.3799999999992</v>
      </c>
      <c r="CN9" s="164"/>
      <c r="CO9" s="171">
        <v>4</v>
      </c>
      <c r="CP9" s="169">
        <v>8164</v>
      </c>
      <c r="CQ9" s="169">
        <v>8162.7030000000004</v>
      </c>
      <c r="CR9" s="169">
        <v>8239.3860000000004</v>
      </c>
      <c r="CS9" s="169">
        <v>8099.6229999999996</v>
      </c>
      <c r="CT9" s="169">
        <v>7788.5889999999999</v>
      </c>
      <c r="CU9" s="169">
        <v>7659.7780000000002</v>
      </c>
      <c r="CV9" s="169">
        <v>7688.5479999999998</v>
      </c>
      <c r="CW9" s="169">
        <v>7677.8339999999998</v>
      </c>
      <c r="CX9" s="169">
        <v>7654.04</v>
      </c>
      <c r="CY9" s="169">
        <v>7638.8990000000003</v>
      </c>
      <c r="CZ9" s="169">
        <v>7684.9119999999903</v>
      </c>
      <c r="DA9" s="169">
        <v>7704.6130000000003</v>
      </c>
      <c r="DB9" s="169">
        <v>7728.0349999999999</v>
      </c>
      <c r="DC9" s="169">
        <v>7751.2190000000001</v>
      </c>
      <c r="DD9" s="169">
        <v>7775.4629999999997</v>
      </c>
      <c r="DE9" s="169">
        <v>7809.66</v>
      </c>
      <c r="DF9" s="169">
        <v>7848.6130000000003</v>
      </c>
      <c r="DG9" s="169">
        <v>7896.0479999999998</v>
      </c>
      <c r="DH9" s="169">
        <v>7954.2030000000004</v>
      </c>
      <c r="DI9" s="169">
        <v>8022.2290000000003</v>
      </c>
      <c r="DJ9" s="169">
        <v>8093.2830000000004</v>
      </c>
      <c r="DK9" s="169">
        <v>8166.3029999999999</v>
      </c>
      <c r="DL9" s="169">
        <v>8247.3019999999997</v>
      </c>
      <c r="DM9" s="169">
        <v>8333.4629999999997</v>
      </c>
      <c r="DN9" s="169">
        <v>8420.3850000000002</v>
      </c>
      <c r="DO9" s="169">
        <v>8502.2540000000008</v>
      </c>
    </row>
    <row r="10" spans="2:119">
      <c r="AC10" s="25"/>
      <c r="AE10" s="43" t="s">
        <v>13</v>
      </c>
      <c r="AF10" s="50">
        <f>AG10+AH10</f>
        <v>83536</v>
      </c>
      <c r="AG10" s="161">
        <f>SUM(BA7:BA11)</f>
        <v>42828</v>
      </c>
      <c r="AH10" s="161">
        <f>SUM(BD7:BD11)</f>
        <v>40708</v>
      </c>
      <c r="AI10" s="49" t="s">
        <v>13</v>
      </c>
      <c r="AJ10" s="59">
        <f>(AK10+AL10)</f>
        <v>79887.852999999974</v>
      </c>
      <c r="AK10" s="59">
        <f>(SUM(BF7:BF11))</f>
        <v>40830.797999999981</v>
      </c>
      <c r="AL10" s="59">
        <f>(SUM(BI7:BI11))</f>
        <v>39057.054999999993</v>
      </c>
      <c r="AM10" s="49" t="s">
        <v>13</v>
      </c>
      <c r="AN10" s="60">
        <f>(AJ10-AF10)/AF10*100</f>
        <v>-4.3671554778778328</v>
      </c>
      <c r="AO10" s="60">
        <f>(AK10-AG10)/AG10*100</f>
        <v>-4.6633090501541501</v>
      </c>
      <c r="AP10" s="60">
        <f>(AL10-AH10)/AH10*100</f>
        <v>-4.0555787560184902</v>
      </c>
      <c r="AX10" s="1">
        <f t="shared" si="6"/>
        <v>4</v>
      </c>
      <c r="AY10" s="165">
        <f t="shared" si="6"/>
        <v>2021</v>
      </c>
      <c r="AZ10" s="13">
        <v>3</v>
      </c>
      <c r="BA10" s="156">
        <f t="shared" si="0"/>
        <v>8571</v>
      </c>
      <c r="BB10" s="13">
        <v>3</v>
      </c>
      <c r="BC10" s="13">
        <f t="shared" si="1"/>
        <v>-8571</v>
      </c>
      <c r="BD10" s="156">
        <f t="shared" si="2"/>
        <v>8185</v>
      </c>
      <c r="BF10" s="27">
        <f t="shared" si="3"/>
        <v>8074.5369999999903</v>
      </c>
      <c r="BG10" s="15">
        <v>3</v>
      </c>
      <c r="BH10" s="16">
        <f t="shared" si="4"/>
        <v>-8074.5369999999903</v>
      </c>
      <c r="BI10" s="26">
        <f t="shared" si="5"/>
        <v>7739.1639999999998</v>
      </c>
      <c r="BM10" s="168">
        <v>5</v>
      </c>
      <c r="BN10" s="166">
        <v>8793</v>
      </c>
      <c r="BO10" s="166">
        <v>8712.6440000000002</v>
      </c>
      <c r="BP10" s="166">
        <v>8530.2369999999992</v>
      </c>
      <c r="BQ10" s="166">
        <v>8566.6630000000005</v>
      </c>
      <c r="BR10" s="166">
        <v>8558.5210000000006</v>
      </c>
      <c r="BS10" s="166">
        <v>8024.7929999999997</v>
      </c>
      <c r="BT10" s="166">
        <v>7966.5690000000004</v>
      </c>
      <c r="BU10" s="166">
        <v>7997.6809999999996</v>
      </c>
      <c r="BV10" s="166">
        <v>7984.58</v>
      </c>
      <c r="BW10" s="166">
        <v>7961.8289999999997</v>
      </c>
      <c r="BX10" s="166">
        <v>7947.5739999999996</v>
      </c>
      <c r="BY10" s="166">
        <v>7992.5119999999997</v>
      </c>
      <c r="BZ10" s="166">
        <v>8013.4229999999998</v>
      </c>
      <c r="CA10" s="166">
        <v>8037.6809999999996</v>
      </c>
      <c r="CB10" s="166">
        <v>8061.759</v>
      </c>
      <c r="CC10" s="166">
        <v>8086.835</v>
      </c>
      <c r="CD10" s="166">
        <v>8121.875</v>
      </c>
      <c r="CE10" s="166">
        <v>8162.27</v>
      </c>
      <c r="CF10" s="166">
        <v>8211.2659999999996</v>
      </c>
      <c r="CG10" s="166">
        <v>8271.3549999999996</v>
      </c>
      <c r="CH10" s="166">
        <v>8341.6970000000001</v>
      </c>
      <c r="CI10" s="166">
        <v>8415.2180000000008</v>
      </c>
      <c r="CJ10" s="166">
        <v>8490.8430000000008</v>
      </c>
      <c r="CK10" s="166">
        <v>8574.6270000000004</v>
      </c>
      <c r="CL10" s="166">
        <v>8663.8189999999995</v>
      </c>
      <c r="CM10" s="164">
        <v>8753.875</v>
      </c>
      <c r="CN10" s="164"/>
      <c r="CO10" s="171">
        <v>5</v>
      </c>
      <c r="CP10" s="169">
        <v>8361</v>
      </c>
      <c r="CQ10" s="169">
        <v>8136.0479999999998</v>
      </c>
      <c r="CR10" s="169">
        <v>8132.3809999999903</v>
      </c>
      <c r="CS10" s="169">
        <v>8205.1329999999998</v>
      </c>
      <c r="CT10" s="169">
        <v>8066.1139999999996</v>
      </c>
      <c r="CU10" s="169">
        <v>7758.701</v>
      </c>
      <c r="CV10" s="169">
        <v>7624.8450000000003</v>
      </c>
      <c r="CW10" s="169">
        <v>7652.1679999999997</v>
      </c>
      <c r="CX10" s="169">
        <v>7640.9279999999999</v>
      </c>
      <c r="CY10" s="169">
        <v>7616.866</v>
      </c>
      <c r="CZ10" s="169">
        <v>7601.5309999999999</v>
      </c>
      <c r="DA10" s="169">
        <v>7645.9209999999903</v>
      </c>
      <c r="DB10" s="169">
        <v>7665.0140000000001</v>
      </c>
      <c r="DC10" s="169">
        <v>7687.732</v>
      </c>
      <c r="DD10" s="169">
        <v>7710.3140000000003</v>
      </c>
      <c r="DE10" s="169">
        <v>7733.8959999999997</v>
      </c>
      <c r="DF10" s="169">
        <v>7767.3379999999997</v>
      </c>
      <c r="DG10" s="169">
        <v>7805.71</v>
      </c>
      <c r="DH10" s="169">
        <v>7852.4350000000004</v>
      </c>
      <c r="DI10" s="169">
        <v>7909.7419999999902</v>
      </c>
      <c r="DJ10" s="169">
        <v>7976.8190000000004</v>
      </c>
      <c r="DK10" s="169">
        <v>8046.9669999999996</v>
      </c>
      <c r="DL10" s="169">
        <v>8119.1559999999999</v>
      </c>
      <c r="DM10" s="169">
        <v>8199.2090000000007</v>
      </c>
      <c r="DN10" s="169">
        <v>8284.4429999999993</v>
      </c>
      <c r="DO10" s="169">
        <v>8370.5010000000002</v>
      </c>
    </row>
    <row r="11" spans="2:119">
      <c r="AC11" s="25"/>
      <c r="AE11" s="43" t="s">
        <v>14</v>
      </c>
      <c r="AF11" s="50">
        <f t="shared" ref="AF11:AF32" si="7">AG11+AH11</f>
        <v>83354</v>
      </c>
      <c r="AG11" s="161">
        <f>SUM(BA12:BA16)</f>
        <v>42915</v>
      </c>
      <c r="AH11" s="161">
        <f>SUM(BD12:BD16)</f>
        <v>40439</v>
      </c>
      <c r="AI11" s="49" t="s">
        <v>14</v>
      </c>
      <c r="AJ11" s="59">
        <f t="shared" ref="AJ11:AJ32" si="8">AK11+AL11</f>
        <v>77165.005999999994</v>
      </c>
      <c r="AK11" s="59">
        <f>SUM(BF12:BF16)</f>
        <v>39525.004999999983</v>
      </c>
      <c r="AL11" s="59">
        <f>SUM(BI12:BI16)</f>
        <v>37640.001000000004</v>
      </c>
      <c r="AM11" s="49" t="s">
        <v>14</v>
      </c>
      <c r="AN11" s="60">
        <f t="shared" ref="AN11:AN29" si="9">(AJ11-AF11)/AF11*100</f>
        <v>-7.4249514120498183</v>
      </c>
      <c r="AO11" s="60">
        <f t="shared" ref="AO11:AO30" si="10">(AK11-AG11)/AG11*100</f>
        <v>-7.89932424560181</v>
      </c>
      <c r="AP11" s="60">
        <f t="shared" ref="AP11:AP30" si="11">(AL11-AH11)/AH11*100</f>
        <v>-6.9215336679937591</v>
      </c>
      <c r="AX11" s="1">
        <f t="shared" si="6"/>
        <v>5</v>
      </c>
      <c r="AY11" s="165">
        <f t="shared" si="6"/>
        <v>2022</v>
      </c>
      <c r="AZ11" s="13">
        <v>4</v>
      </c>
      <c r="BA11" s="156">
        <f t="shared" si="0"/>
        <v>8726</v>
      </c>
      <c r="BB11" s="13">
        <v>4</v>
      </c>
      <c r="BC11" s="13">
        <f t="shared" si="1"/>
        <v>-8726</v>
      </c>
      <c r="BD11" s="156">
        <f t="shared" si="2"/>
        <v>8164</v>
      </c>
      <c r="BF11" s="27">
        <f t="shared" si="3"/>
        <v>8011.5990000000002</v>
      </c>
      <c r="BG11" s="15">
        <v>4</v>
      </c>
      <c r="BH11" s="16">
        <f t="shared" si="4"/>
        <v>-8011.5990000000002</v>
      </c>
      <c r="BI11" s="26">
        <f t="shared" si="5"/>
        <v>7684.9119999999903</v>
      </c>
      <c r="BM11" s="168">
        <v>6</v>
      </c>
      <c r="BN11" s="166">
        <v>8942</v>
      </c>
      <c r="BO11" s="166">
        <v>8748.3739999999998</v>
      </c>
      <c r="BP11" s="166">
        <v>8663.2880000000005</v>
      </c>
      <c r="BQ11" s="166">
        <v>8483.0309999999899</v>
      </c>
      <c r="BR11" s="166">
        <v>8520.0219999999899</v>
      </c>
      <c r="BS11" s="166">
        <v>8506.1749999999993</v>
      </c>
      <c r="BT11" s="166">
        <v>7984.3680000000004</v>
      </c>
      <c r="BU11" s="166">
        <v>7919.1279999999997</v>
      </c>
      <c r="BV11" s="166">
        <v>7950.174</v>
      </c>
      <c r="BW11" s="166">
        <v>7936.8549999999996</v>
      </c>
      <c r="BX11" s="166">
        <v>7913.9609999999902</v>
      </c>
      <c r="BY11" s="166">
        <v>7899.6629999999996</v>
      </c>
      <c r="BZ11" s="166">
        <v>7943.2159999999903</v>
      </c>
      <c r="CA11" s="166">
        <v>7963.61</v>
      </c>
      <c r="CB11" s="166">
        <v>7987.2640000000001</v>
      </c>
      <c r="CC11" s="166">
        <v>8010.81</v>
      </c>
      <c r="CD11" s="166">
        <v>8035.3190000000004</v>
      </c>
      <c r="CE11" s="166">
        <v>8069.6859999999997</v>
      </c>
      <c r="CF11" s="166">
        <v>8109.482</v>
      </c>
      <c r="CG11" s="166">
        <v>8157.7439999999997</v>
      </c>
      <c r="CH11" s="166">
        <v>8216.9889999999996</v>
      </c>
      <c r="CI11" s="166">
        <v>8286.3880000000008</v>
      </c>
      <c r="CJ11" s="166">
        <v>8358.9789999999994</v>
      </c>
      <c r="CK11" s="166">
        <v>8433.7809999999899</v>
      </c>
      <c r="CL11" s="166">
        <v>8516.5820000000003</v>
      </c>
      <c r="CM11" s="164">
        <v>8604.7990000000009</v>
      </c>
      <c r="CN11" s="164"/>
      <c r="CO11" s="171">
        <v>6</v>
      </c>
      <c r="CP11" s="169">
        <v>8375</v>
      </c>
      <c r="CQ11" s="169">
        <v>8304.2309999999998</v>
      </c>
      <c r="CR11" s="169">
        <v>8081.6350000000002</v>
      </c>
      <c r="CS11" s="169">
        <v>8074.98</v>
      </c>
      <c r="CT11" s="169">
        <v>8145.701</v>
      </c>
      <c r="CU11" s="169">
        <v>8007.69</v>
      </c>
      <c r="CV11" s="169">
        <v>7704.6480000000001</v>
      </c>
      <c r="CW11" s="169">
        <v>7566.8190000000004</v>
      </c>
      <c r="CX11" s="169">
        <v>7593.8959999999997</v>
      </c>
      <c r="CY11" s="169">
        <v>7582.2749999999996</v>
      </c>
      <c r="CZ11" s="169">
        <v>7558.0649999999996</v>
      </c>
      <c r="DA11" s="169">
        <v>7542.665</v>
      </c>
      <c r="DB11" s="169">
        <v>7585.4390000000003</v>
      </c>
      <c r="DC11" s="169">
        <v>7603.973</v>
      </c>
      <c r="DD11" s="169">
        <v>7626.0540000000001</v>
      </c>
      <c r="DE11" s="169">
        <v>7648.0059999999903</v>
      </c>
      <c r="DF11" s="169">
        <v>7670.9049999999997</v>
      </c>
      <c r="DG11" s="169">
        <v>7703.5649999999996</v>
      </c>
      <c r="DH11" s="169">
        <v>7741.2609999999904</v>
      </c>
      <c r="DI11" s="169">
        <v>7787.2190000000001</v>
      </c>
      <c r="DJ11" s="169">
        <v>7843.5709999999999</v>
      </c>
      <c r="DK11" s="169">
        <v>7909.5769999999902</v>
      </c>
      <c r="DL11" s="169">
        <v>7978.6759999999904</v>
      </c>
      <c r="DM11" s="169">
        <v>8049.8440000000001</v>
      </c>
      <c r="DN11" s="169">
        <v>8128.7910000000002</v>
      </c>
      <c r="DO11" s="169">
        <v>8212.875</v>
      </c>
    </row>
    <row r="12" spans="2:119">
      <c r="AC12" s="25"/>
      <c r="AE12" s="43" t="s">
        <v>15</v>
      </c>
      <c r="AF12" s="50">
        <f t="shared" si="7"/>
        <v>78407</v>
      </c>
      <c r="AG12" s="161">
        <f>SUM(BA17:BA21)</f>
        <v>40470</v>
      </c>
      <c r="AH12" s="161">
        <f>SUM(BD17:BD21)</f>
        <v>37937</v>
      </c>
      <c r="AI12" s="49" t="s">
        <v>15</v>
      </c>
      <c r="AJ12" s="59">
        <f t="shared" si="8"/>
        <v>80807.006999999969</v>
      </c>
      <c r="AK12" s="59">
        <f>SUM(BF17:BF21)</f>
        <v>41723.719999999979</v>
      </c>
      <c r="AL12" s="59">
        <f>SUM(BI17:BI21)</f>
        <v>39083.286999999989</v>
      </c>
      <c r="AM12" s="49" t="s">
        <v>15</v>
      </c>
      <c r="AN12" s="60">
        <f t="shared" si="9"/>
        <v>3.0609601183567392</v>
      </c>
      <c r="AO12" s="60">
        <f t="shared" si="10"/>
        <v>3.0978996787743496</v>
      </c>
      <c r="AP12" s="60">
        <f t="shared" si="11"/>
        <v>3.021554155573686</v>
      </c>
      <c r="AX12" s="1">
        <f t="shared" si="6"/>
        <v>6</v>
      </c>
      <c r="AY12" s="165">
        <f t="shared" si="6"/>
        <v>2023</v>
      </c>
      <c r="AZ12" s="13">
        <v>5</v>
      </c>
      <c r="BA12" s="156">
        <f t="shared" si="0"/>
        <v>8793</v>
      </c>
      <c r="BB12" s="13">
        <v>5</v>
      </c>
      <c r="BC12" s="13">
        <f t="shared" si="1"/>
        <v>-8793</v>
      </c>
      <c r="BD12" s="156">
        <f t="shared" si="2"/>
        <v>8361</v>
      </c>
      <c r="BF12" s="27">
        <f t="shared" si="3"/>
        <v>7947.5739999999996</v>
      </c>
      <c r="BG12" s="15">
        <v>5</v>
      </c>
      <c r="BH12" s="16">
        <f t="shared" si="4"/>
        <v>-7947.5739999999996</v>
      </c>
      <c r="BI12" s="26">
        <f t="shared" si="5"/>
        <v>7601.5309999999999</v>
      </c>
      <c r="BM12" s="168">
        <v>7</v>
      </c>
      <c r="BN12" s="166">
        <v>8434</v>
      </c>
      <c r="BO12" s="166">
        <v>8937.1260000000002</v>
      </c>
      <c r="BP12" s="166">
        <v>8742.4059999999899</v>
      </c>
      <c r="BQ12" s="166">
        <v>8651.6859999999997</v>
      </c>
      <c r="BR12" s="166">
        <v>8474.4079999999994</v>
      </c>
      <c r="BS12" s="166">
        <v>8512.26</v>
      </c>
      <c r="BT12" s="166">
        <v>8493.0069999999996</v>
      </c>
      <c r="BU12" s="166">
        <v>7979.7629999999999</v>
      </c>
      <c r="BV12" s="166">
        <v>7909.0810000000001</v>
      </c>
      <c r="BW12" s="166">
        <v>7940.12</v>
      </c>
      <c r="BX12" s="166">
        <v>7926.4780000000001</v>
      </c>
      <c r="BY12" s="166">
        <v>7903.3140000000003</v>
      </c>
      <c r="BZ12" s="166">
        <v>7888.8359999999902</v>
      </c>
      <c r="CA12" s="166">
        <v>7931.29</v>
      </c>
      <c r="CB12" s="166">
        <v>7951.2619999999997</v>
      </c>
      <c r="CC12" s="166">
        <v>7974.51</v>
      </c>
      <c r="CD12" s="166">
        <v>7997.585</v>
      </c>
      <c r="CE12" s="166">
        <v>8021.6480000000001</v>
      </c>
      <c r="CF12" s="166">
        <v>8055.55</v>
      </c>
      <c r="CG12" s="166">
        <v>8094.94199999999</v>
      </c>
      <c r="CH12" s="166">
        <v>8142.7240000000002</v>
      </c>
      <c r="CI12" s="166">
        <v>8201.4359999999997</v>
      </c>
      <c r="CJ12" s="166">
        <v>8270.2549999999992</v>
      </c>
      <c r="CK12" s="166">
        <v>8342.3089999999993</v>
      </c>
      <c r="CL12" s="166">
        <v>8416.65</v>
      </c>
      <c r="CM12" s="164">
        <v>8498.9809999999998</v>
      </c>
      <c r="CN12" s="164"/>
      <c r="CO12" s="171">
        <v>7</v>
      </c>
      <c r="CP12" s="169">
        <v>8008</v>
      </c>
      <c r="CQ12" s="169">
        <v>8328.6990000000005</v>
      </c>
      <c r="CR12" s="169">
        <v>8254.3349999999991</v>
      </c>
      <c r="CS12" s="169">
        <v>8033.3059999999996</v>
      </c>
      <c r="CT12" s="169">
        <v>8025.4650000000001</v>
      </c>
      <c r="CU12" s="169">
        <v>8094.259</v>
      </c>
      <c r="CV12" s="169">
        <v>7956.95</v>
      </c>
      <c r="CW12" s="169">
        <v>7657.6759999999904</v>
      </c>
      <c r="CX12" s="169">
        <v>7517.1959999999999</v>
      </c>
      <c r="CY12" s="169">
        <v>7544.1030000000001</v>
      </c>
      <c r="CZ12" s="169">
        <v>7532.14</v>
      </c>
      <c r="DA12" s="169">
        <v>7507.7269999999999</v>
      </c>
      <c r="DB12" s="169">
        <v>7492.3310000000001</v>
      </c>
      <c r="DC12" s="169">
        <v>7533.5730000000003</v>
      </c>
      <c r="DD12" s="169">
        <v>7551.5879999999997</v>
      </c>
      <c r="DE12" s="169">
        <v>7573.0909999999903</v>
      </c>
      <c r="DF12" s="169">
        <v>7594.4169999999904</v>
      </c>
      <c r="DG12" s="169">
        <v>7616.7860000000001</v>
      </c>
      <c r="DH12" s="169">
        <v>7648.7250000000004</v>
      </c>
      <c r="DI12" s="169">
        <v>7685.8769999999904</v>
      </c>
      <c r="DJ12" s="169">
        <v>7731.0479999999998</v>
      </c>
      <c r="DK12" s="169">
        <v>7786.5559999999996</v>
      </c>
      <c r="DL12" s="169">
        <v>7851.5769999999902</v>
      </c>
      <c r="DM12" s="169">
        <v>7919.7690000000002</v>
      </c>
      <c r="DN12" s="169">
        <v>7990.08</v>
      </c>
      <c r="DO12" s="169">
        <v>8068.0690000000004</v>
      </c>
    </row>
    <row r="13" spans="2:119">
      <c r="AC13" s="25"/>
      <c r="AE13" s="43" t="s">
        <v>16</v>
      </c>
      <c r="AF13" s="50">
        <f t="shared" si="7"/>
        <v>79682</v>
      </c>
      <c r="AG13" s="161">
        <f>SUM(BA22:BA26)</f>
        <v>40419</v>
      </c>
      <c r="AH13" s="161">
        <f>SUM(BD22:BD26)</f>
        <v>39263</v>
      </c>
      <c r="AI13" s="49" t="s">
        <v>16</v>
      </c>
      <c r="AJ13" s="59">
        <f t="shared" si="8"/>
        <v>91127.116999999998</v>
      </c>
      <c r="AK13" s="59">
        <f>SUM(BF22:BF26)</f>
        <v>46135.956999999995</v>
      </c>
      <c r="AL13" s="59">
        <f>SUM(BI22:BI26)</f>
        <v>44991.16</v>
      </c>
      <c r="AM13" s="49" t="s">
        <v>16</v>
      </c>
      <c r="AN13" s="60">
        <f t="shared" si="9"/>
        <v>14.36349112723074</v>
      </c>
      <c r="AO13" s="60">
        <f t="shared" si="10"/>
        <v>14.144231673222976</v>
      </c>
      <c r="AP13" s="60">
        <f t="shared" si="11"/>
        <v>14.589206122812834</v>
      </c>
      <c r="AX13" s="1">
        <f t="shared" si="6"/>
        <v>7</v>
      </c>
      <c r="AY13" s="165">
        <f t="shared" si="6"/>
        <v>2024</v>
      </c>
      <c r="AZ13" s="13">
        <v>6</v>
      </c>
      <c r="BA13" s="156">
        <f t="shared" si="0"/>
        <v>8942</v>
      </c>
      <c r="BB13" s="13">
        <v>6</v>
      </c>
      <c r="BC13" s="13">
        <f t="shared" si="1"/>
        <v>-8942</v>
      </c>
      <c r="BD13" s="156">
        <f t="shared" si="2"/>
        <v>8375</v>
      </c>
      <c r="BF13" s="27">
        <f t="shared" si="3"/>
        <v>7913.9609999999902</v>
      </c>
      <c r="BG13" s="15">
        <v>6</v>
      </c>
      <c r="BH13" s="16">
        <f t="shared" si="4"/>
        <v>-7913.9609999999902</v>
      </c>
      <c r="BI13" s="26">
        <f t="shared" si="5"/>
        <v>7558.0649999999996</v>
      </c>
      <c r="BM13" s="168">
        <v>8</v>
      </c>
      <c r="BN13" s="166">
        <v>8283</v>
      </c>
      <c r="BO13" s="166">
        <v>8388.9240000000009</v>
      </c>
      <c r="BP13" s="166">
        <v>8884.3680000000004</v>
      </c>
      <c r="BQ13" s="166">
        <v>8688.7819999999992</v>
      </c>
      <c r="BR13" s="166">
        <v>8595.0730000000003</v>
      </c>
      <c r="BS13" s="166">
        <v>8421.7729999999992</v>
      </c>
      <c r="BT13" s="166">
        <v>8460.2080000000005</v>
      </c>
      <c r="BU13" s="166">
        <v>8436.0859999999993</v>
      </c>
      <c r="BV13" s="166">
        <v>7934.5330000000004</v>
      </c>
      <c r="BW13" s="166">
        <v>7859.0249999999996</v>
      </c>
      <c r="BX13" s="166">
        <v>7890.0249999999996</v>
      </c>
      <c r="BY13" s="166">
        <v>7876.107</v>
      </c>
      <c r="BZ13" s="166">
        <v>7852.81</v>
      </c>
      <c r="CA13" s="166">
        <v>7838.2819999999901</v>
      </c>
      <c r="CB13" s="166">
        <v>7879.4809999999998</v>
      </c>
      <c r="CC13" s="166">
        <v>7898.9989999999998</v>
      </c>
      <c r="CD13" s="166">
        <v>7921.6930000000002</v>
      </c>
      <c r="CE13" s="166">
        <v>7944.2469999999903</v>
      </c>
      <c r="CF13" s="166">
        <v>7967.7919999999904</v>
      </c>
      <c r="CG13" s="166">
        <v>8001.049</v>
      </c>
      <c r="CH13" s="166">
        <v>8039.8890000000001</v>
      </c>
      <c r="CI13" s="166">
        <v>8087.0159999999996</v>
      </c>
      <c r="CJ13" s="166">
        <v>8144.98</v>
      </c>
      <c r="CK13" s="166">
        <v>8212.9369999999999</v>
      </c>
      <c r="CL13" s="166">
        <v>8284.1460000000006</v>
      </c>
      <c r="CM13" s="164">
        <v>8357.6959999999999</v>
      </c>
      <c r="CN13" s="164"/>
      <c r="CO13" s="171">
        <v>8</v>
      </c>
      <c r="CP13" s="169">
        <v>7640</v>
      </c>
      <c r="CQ13" s="169">
        <v>7965.94199999999</v>
      </c>
      <c r="CR13" s="169">
        <v>8281.5810000000001</v>
      </c>
      <c r="CS13" s="169">
        <v>8203.1659999999993</v>
      </c>
      <c r="CT13" s="169">
        <v>7985.2280000000001</v>
      </c>
      <c r="CU13" s="169">
        <v>7976.3959999999997</v>
      </c>
      <c r="CV13" s="169">
        <v>8043.518</v>
      </c>
      <c r="CW13" s="169">
        <v>7907.1409999999996</v>
      </c>
      <c r="CX13" s="169">
        <v>7612.3950000000004</v>
      </c>
      <c r="CY13" s="169">
        <v>7469.3190000000004</v>
      </c>
      <c r="CZ13" s="169">
        <v>7496.0330000000004</v>
      </c>
      <c r="DA13" s="169">
        <v>7483.7119999999904</v>
      </c>
      <c r="DB13" s="169">
        <v>7459.183</v>
      </c>
      <c r="DC13" s="169">
        <v>7443.6840000000002</v>
      </c>
      <c r="DD13" s="169">
        <v>7483.4979999999996</v>
      </c>
      <c r="DE13" s="169">
        <v>7501.0789999999997</v>
      </c>
      <c r="DF13" s="169">
        <v>7521.9809999999998</v>
      </c>
      <c r="DG13" s="169">
        <v>7542.7609999999904</v>
      </c>
      <c r="DH13" s="169">
        <v>7564.53</v>
      </c>
      <c r="DI13" s="169">
        <v>7595.8710000000001</v>
      </c>
      <c r="DJ13" s="169">
        <v>7632.4609999999902</v>
      </c>
      <c r="DK13" s="169">
        <v>7676.9629999999997</v>
      </c>
      <c r="DL13" s="169">
        <v>7731.6729999999998</v>
      </c>
      <c r="DM13" s="169">
        <v>7795.768</v>
      </c>
      <c r="DN13" s="169">
        <v>7863.1189999999997</v>
      </c>
      <c r="DO13" s="169">
        <v>7932.5919999999996</v>
      </c>
    </row>
    <row r="14" spans="2:119">
      <c r="AC14" s="25"/>
      <c r="AE14" s="43" t="s">
        <v>17</v>
      </c>
      <c r="AF14" s="50">
        <f t="shared" si="7"/>
        <v>104627</v>
      </c>
      <c r="AG14" s="161">
        <f>SUM(BA27:BA31)</f>
        <v>51939</v>
      </c>
      <c r="AH14" s="161">
        <f>SUM(BD27:BD31)</f>
        <v>52688</v>
      </c>
      <c r="AI14" s="49" t="s">
        <v>17</v>
      </c>
      <c r="AJ14" s="59">
        <f t="shared" si="8"/>
        <v>110201.003</v>
      </c>
      <c r="AK14" s="59">
        <f>SUM(BF27:BF31)</f>
        <v>54351.97</v>
      </c>
      <c r="AL14" s="59">
        <f>SUM(BI27:BI31)</f>
        <v>55849.033000000003</v>
      </c>
      <c r="AM14" s="49" t="s">
        <v>17</v>
      </c>
      <c r="AN14" s="60">
        <f t="shared" si="9"/>
        <v>5.327499593795098</v>
      </c>
      <c r="AO14" s="60">
        <f t="shared" si="10"/>
        <v>4.6457767766033253</v>
      </c>
      <c r="AP14" s="60">
        <f t="shared" si="11"/>
        <v>5.9995312025508714</v>
      </c>
      <c r="AX14" s="1">
        <f t="shared" si="6"/>
        <v>8</v>
      </c>
      <c r="AY14" s="165">
        <f t="shared" si="6"/>
        <v>2025</v>
      </c>
      <c r="AZ14" s="13">
        <v>7</v>
      </c>
      <c r="BA14" s="156">
        <f t="shared" si="0"/>
        <v>8434</v>
      </c>
      <c r="BB14" s="13">
        <v>7</v>
      </c>
      <c r="BC14" s="13">
        <f t="shared" si="1"/>
        <v>-8434</v>
      </c>
      <c r="BD14" s="156">
        <f t="shared" si="2"/>
        <v>8008</v>
      </c>
      <c r="BF14" s="27">
        <f t="shared" si="3"/>
        <v>7926.4780000000001</v>
      </c>
      <c r="BG14" s="15">
        <v>7</v>
      </c>
      <c r="BH14" s="16">
        <f t="shared" si="4"/>
        <v>-7926.4780000000001</v>
      </c>
      <c r="BI14" s="26">
        <f t="shared" si="5"/>
        <v>7532.14</v>
      </c>
      <c r="BM14" s="168">
        <v>9</v>
      </c>
      <c r="BN14" s="166">
        <v>8463</v>
      </c>
      <c r="BO14" s="166">
        <v>8275.8419999999896</v>
      </c>
      <c r="BP14" s="166">
        <v>8382.2090000000007</v>
      </c>
      <c r="BQ14" s="166">
        <v>8871.2219999999998</v>
      </c>
      <c r="BR14" s="166">
        <v>8675.7969999999896</v>
      </c>
      <c r="BS14" s="166">
        <v>8579.1610000000001</v>
      </c>
      <c r="BT14" s="166">
        <v>8408.5560000000005</v>
      </c>
      <c r="BU14" s="166">
        <v>8447.7160000000003</v>
      </c>
      <c r="BV14" s="166">
        <v>8419.8060000000005</v>
      </c>
      <c r="BW14" s="166">
        <v>7927.2659999999996</v>
      </c>
      <c r="BX14" s="166">
        <v>7846.9669999999996</v>
      </c>
      <c r="BY14" s="166">
        <v>7877.9489999999996</v>
      </c>
      <c r="BZ14" s="166">
        <v>7863.7929999999997</v>
      </c>
      <c r="CA14" s="166">
        <v>7840.2439999999997</v>
      </c>
      <c r="CB14" s="166">
        <v>7825.6459999999997</v>
      </c>
      <c r="CC14" s="166">
        <v>7865.81</v>
      </c>
      <c r="CD14" s="166">
        <v>7884.9409999999998</v>
      </c>
      <c r="CE14" s="166">
        <v>7907.2309999999998</v>
      </c>
      <c r="CF14" s="166">
        <v>7929.3789999999999</v>
      </c>
      <c r="CG14" s="166">
        <v>7952.4830000000002</v>
      </c>
      <c r="CH14" s="166">
        <v>7985.3180000000002</v>
      </c>
      <c r="CI14" s="166">
        <v>8023.7550000000001</v>
      </c>
      <c r="CJ14" s="166">
        <v>8070.4740000000002</v>
      </c>
      <c r="CK14" s="166">
        <v>8127.9639999999999</v>
      </c>
      <c r="CL14" s="166">
        <v>8195.3359999999993</v>
      </c>
      <c r="CM14" s="164">
        <v>8266.0169999999998</v>
      </c>
      <c r="CN14" s="164"/>
      <c r="CO14" s="171">
        <v>9</v>
      </c>
      <c r="CP14" s="169">
        <v>8055</v>
      </c>
      <c r="CQ14" s="169">
        <v>7635.5019999999904</v>
      </c>
      <c r="CR14" s="169">
        <v>7954.8280000000004</v>
      </c>
      <c r="CS14" s="169">
        <v>8266.0919999999896</v>
      </c>
      <c r="CT14" s="169">
        <v>8185.0029999999997</v>
      </c>
      <c r="CU14" s="169">
        <v>7968.9089999999997</v>
      </c>
      <c r="CV14" s="169">
        <v>7958.9869999999901</v>
      </c>
      <c r="CW14" s="169">
        <v>8024.6019999999999</v>
      </c>
      <c r="CX14" s="169">
        <v>7889.4110000000001</v>
      </c>
      <c r="CY14" s="169">
        <v>7598.0410000000002</v>
      </c>
      <c r="CZ14" s="169">
        <v>7452.232</v>
      </c>
      <c r="DA14" s="169">
        <v>7478.89</v>
      </c>
      <c r="DB14" s="169">
        <v>7466.1459999999997</v>
      </c>
      <c r="DC14" s="169">
        <v>7441.3809999999903</v>
      </c>
      <c r="DD14" s="169">
        <v>7425.7539999999999</v>
      </c>
      <c r="DE14" s="169">
        <v>7464.3950000000004</v>
      </c>
      <c r="DF14" s="169">
        <v>7481.5940000000001</v>
      </c>
      <c r="DG14" s="169">
        <v>7501.9840000000004</v>
      </c>
      <c r="DH14" s="169">
        <v>7522.2849999999999</v>
      </c>
      <c r="DI14" s="169">
        <v>7543.625</v>
      </c>
      <c r="DJ14" s="169">
        <v>7574.4549999999999</v>
      </c>
      <c r="DK14" s="169">
        <v>7610.585</v>
      </c>
      <c r="DL14" s="169">
        <v>7654.6269999999904</v>
      </c>
      <c r="DM14" s="169">
        <v>7708.799</v>
      </c>
      <c r="DN14" s="169">
        <v>7772.2839999999997</v>
      </c>
      <c r="DO14" s="169">
        <v>7839.0369999999903</v>
      </c>
    </row>
    <row r="15" spans="2:119">
      <c r="AC15" s="25"/>
      <c r="AE15" s="43" t="s">
        <v>18</v>
      </c>
      <c r="AF15" s="50">
        <f t="shared" si="7"/>
        <v>96630</v>
      </c>
      <c r="AG15" s="161">
        <f>SUM(BA32:BA36)</f>
        <v>49058</v>
      </c>
      <c r="AH15" s="161">
        <f>SUM(BD32:BD36)</f>
        <v>47572</v>
      </c>
      <c r="AI15" s="49" t="s">
        <v>18</v>
      </c>
      <c r="AJ15" s="59">
        <f t="shared" si="8"/>
        <v>91851.265999999974</v>
      </c>
      <c r="AK15" s="59">
        <f>SUM(BF32:BF36)</f>
        <v>47368.567999999999</v>
      </c>
      <c r="AL15" s="59">
        <f>SUM(BI32:BI36)</f>
        <v>44482.697999999975</v>
      </c>
      <c r="AM15" s="49" t="s">
        <v>18</v>
      </c>
      <c r="AN15" s="60">
        <f t="shared" si="9"/>
        <v>-4.9453937700507353</v>
      </c>
      <c r="AO15" s="60">
        <f t="shared" si="10"/>
        <v>-3.4437441395898745</v>
      </c>
      <c r="AP15" s="60">
        <f t="shared" si="11"/>
        <v>-6.4939502228201995</v>
      </c>
      <c r="AX15" s="1">
        <f t="shared" si="6"/>
        <v>9</v>
      </c>
      <c r="AY15" s="165">
        <f t="shared" si="6"/>
        <v>2026</v>
      </c>
      <c r="AZ15" s="13">
        <v>8</v>
      </c>
      <c r="BA15" s="156">
        <f t="shared" si="0"/>
        <v>8283</v>
      </c>
      <c r="BB15" s="13">
        <v>8</v>
      </c>
      <c r="BC15" s="13">
        <f t="shared" si="1"/>
        <v>-8283</v>
      </c>
      <c r="BD15" s="156">
        <f t="shared" si="2"/>
        <v>7640</v>
      </c>
      <c r="BF15" s="27">
        <f t="shared" si="3"/>
        <v>7890.0249999999996</v>
      </c>
      <c r="BG15" s="15">
        <v>8</v>
      </c>
      <c r="BH15" s="16">
        <f t="shared" si="4"/>
        <v>-7890.0249999999996</v>
      </c>
      <c r="BI15" s="26">
        <f t="shared" si="5"/>
        <v>7496.0330000000004</v>
      </c>
      <c r="BM15" s="168">
        <v>10</v>
      </c>
      <c r="BN15" s="166">
        <v>8432</v>
      </c>
      <c r="BO15" s="166">
        <v>8447.3310000000001</v>
      </c>
      <c r="BP15" s="166">
        <v>8266.3469999999998</v>
      </c>
      <c r="BQ15" s="166">
        <v>8371.5370000000003</v>
      </c>
      <c r="BR15" s="166">
        <v>8855.2739999999994</v>
      </c>
      <c r="BS15" s="166">
        <v>8660.491</v>
      </c>
      <c r="BT15" s="166">
        <v>8559.8979999999992</v>
      </c>
      <c r="BU15" s="166">
        <v>8392.875</v>
      </c>
      <c r="BV15" s="166">
        <v>8433.4979999999996</v>
      </c>
      <c r="BW15" s="166">
        <v>8402.125</v>
      </c>
      <c r="BX15" s="166">
        <v>7918.6219999999903</v>
      </c>
      <c r="BY15" s="166">
        <v>7833.5240000000003</v>
      </c>
      <c r="BZ15" s="166">
        <v>7864.5940000000001</v>
      </c>
      <c r="CA15" s="166">
        <v>7850.1180000000004</v>
      </c>
      <c r="CB15" s="166">
        <v>7826.4369999999999</v>
      </c>
      <c r="CC15" s="166">
        <v>7811.7559999999903</v>
      </c>
      <c r="CD15" s="166">
        <v>7850.9219999999996</v>
      </c>
      <c r="CE15" s="166">
        <v>7869.7569999999996</v>
      </c>
      <c r="CF15" s="166">
        <v>7891.6359999999904</v>
      </c>
      <c r="CG15" s="166">
        <v>7913.3729999999996</v>
      </c>
      <c r="CH15" s="166">
        <v>7936.08</v>
      </c>
      <c r="CI15" s="166">
        <v>7968.5419999999904</v>
      </c>
      <c r="CJ15" s="166">
        <v>8006.6059999999998</v>
      </c>
      <c r="CK15" s="166">
        <v>8052.8959999999997</v>
      </c>
      <c r="CL15" s="166">
        <v>8109.8959999999997</v>
      </c>
      <c r="CM15" s="164">
        <v>8176.71</v>
      </c>
      <c r="CN15" s="164"/>
      <c r="CO15" s="171">
        <v>10</v>
      </c>
      <c r="CP15" s="169">
        <v>7923</v>
      </c>
      <c r="CQ15" s="169">
        <v>7999.5540000000001</v>
      </c>
      <c r="CR15" s="169">
        <v>7592.5119999999997</v>
      </c>
      <c r="CS15" s="169">
        <v>7904.6409999999996</v>
      </c>
      <c r="CT15" s="169">
        <v>8211.5869999999995</v>
      </c>
      <c r="CU15" s="169">
        <v>8129.1219999999903</v>
      </c>
      <c r="CV15" s="169">
        <v>7915.6059999999998</v>
      </c>
      <c r="CW15" s="169">
        <v>7904.826</v>
      </c>
      <c r="CX15" s="169">
        <v>7969.98</v>
      </c>
      <c r="CY15" s="169">
        <v>7836.2819999999901</v>
      </c>
      <c r="CZ15" s="169">
        <v>7549.2259999999997</v>
      </c>
      <c r="DA15" s="169">
        <v>7401.6769999999997</v>
      </c>
      <c r="DB15" s="169">
        <v>7428.3249999999998</v>
      </c>
      <c r="DC15" s="169">
        <v>7415.3990000000003</v>
      </c>
      <c r="DD15" s="169">
        <v>7390.59</v>
      </c>
      <c r="DE15" s="169">
        <v>7375.0459999999903</v>
      </c>
      <c r="DF15" s="169">
        <v>7412.6350000000002</v>
      </c>
      <c r="DG15" s="169">
        <v>7429.4679999999998</v>
      </c>
      <c r="DH15" s="169">
        <v>7449.4089999999997</v>
      </c>
      <c r="DI15" s="169">
        <v>7469.26</v>
      </c>
      <c r="DJ15" s="169">
        <v>7490.2280000000001</v>
      </c>
      <c r="DK15" s="169">
        <v>7520.5469999999996</v>
      </c>
      <c r="DL15" s="169">
        <v>7556.1679999999997</v>
      </c>
      <c r="DM15" s="169">
        <v>7599.6269999999904</v>
      </c>
      <c r="DN15" s="169">
        <v>7653.098</v>
      </c>
      <c r="DO15" s="169">
        <v>7715.8289999999997</v>
      </c>
    </row>
    <row r="16" spans="2:119">
      <c r="AC16" s="25"/>
      <c r="AE16" s="43" t="s">
        <v>19</v>
      </c>
      <c r="AF16" s="50">
        <f t="shared" si="7"/>
        <v>83027</v>
      </c>
      <c r="AG16" s="161">
        <f>SUM(BA37:BA41)</f>
        <v>41611</v>
      </c>
      <c r="AH16" s="161">
        <f>SUM(BD37:BD41)</f>
        <v>41416</v>
      </c>
      <c r="AI16" s="49" t="s">
        <v>19</v>
      </c>
      <c r="AJ16" s="59">
        <f t="shared" si="8"/>
        <v>87437.505000000005</v>
      </c>
      <c r="AK16" s="59">
        <f>SUM(BF37:BF41)</f>
        <v>45793.188999999998</v>
      </c>
      <c r="AL16" s="59">
        <f>SUM(BI37:BI41)</f>
        <v>41644.316000000006</v>
      </c>
      <c r="AM16" s="49" t="s">
        <v>19</v>
      </c>
      <c r="AN16" s="60">
        <f t="shared" si="9"/>
        <v>5.3121334023871807</v>
      </c>
      <c r="AO16" s="60">
        <f t="shared" si="10"/>
        <v>10.050681310230464</v>
      </c>
      <c r="AP16" s="60">
        <f t="shared" si="11"/>
        <v>0.55127486961562244</v>
      </c>
      <c r="AX16" s="1">
        <f t="shared" si="6"/>
        <v>10</v>
      </c>
      <c r="AY16" s="165">
        <f t="shared" si="6"/>
        <v>2027</v>
      </c>
      <c r="AZ16" s="13">
        <v>9</v>
      </c>
      <c r="BA16" s="156">
        <f t="shared" si="0"/>
        <v>8463</v>
      </c>
      <c r="BB16" s="13">
        <v>9</v>
      </c>
      <c r="BC16" s="13">
        <f t="shared" si="1"/>
        <v>-8463</v>
      </c>
      <c r="BD16" s="156">
        <f t="shared" si="2"/>
        <v>8055</v>
      </c>
      <c r="BF16" s="27">
        <f t="shared" si="3"/>
        <v>7846.9669999999996</v>
      </c>
      <c r="BG16" s="15">
        <v>9</v>
      </c>
      <c r="BH16" s="16">
        <f t="shared" si="4"/>
        <v>-7846.9669999999996</v>
      </c>
      <c r="BI16" s="26">
        <f t="shared" si="5"/>
        <v>7452.232</v>
      </c>
      <c r="BM16" s="168">
        <v>11</v>
      </c>
      <c r="BN16" s="166">
        <v>8310</v>
      </c>
      <c r="BO16" s="166">
        <v>8441.8510000000006</v>
      </c>
      <c r="BP16" s="166">
        <v>8452.7350000000006</v>
      </c>
      <c r="BQ16" s="166">
        <v>8276.7119999999995</v>
      </c>
      <c r="BR16" s="166">
        <v>8382.0509999999995</v>
      </c>
      <c r="BS16" s="166">
        <v>8861.85</v>
      </c>
      <c r="BT16" s="166">
        <v>8667.0560000000005</v>
      </c>
      <c r="BU16" s="166">
        <v>8562.4529999999995</v>
      </c>
      <c r="BV16" s="166">
        <v>8399.2279999999992</v>
      </c>
      <c r="BW16" s="166">
        <v>8441.2739999999994</v>
      </c>
      <c r="BX16" s="166">
        <v>8406.6149999999998</v>
      </c>
      <c r="BY16" s="166">
        <v>7930.5429999999997</v>
      </c>
      <c r="BZ16" s="166">
        <v>7840.7959999999903</v>
      </c>
      <c r="CA16" s="166">
        <v>7871.924</v>
      </c>
      <c r="CB16" s="166">
        <v>7857.2019999999902</v>
      </c>
      <c r="CC16" s="166">
        <v>7833.268</v>
      </c>
      <c r="CD16" s="166">
        <v>7818.5</v>
      </c>
      <c r="CE16" s="166">
        <v>7856.7889999999998</v>
      </c>
      <c r="CF16" s="166">
        <v>7875.3469999999998</v>
      </c>
      <c r="CG16" s="166">
        <v>7896.8890000000001</v>
      </c>
      <c r="CH16" s="166">
        <v>7918.3180000000002</v>
      </c>
      <c r="CI16" s="166">
        <v>7940.6559999999999</v>
      </c>
      <c r="CJ16" s="166">
        <v>7972.7510000000002</v>
      </c>
      <c r="CK16" s="166">
        <v>8010.5360000000001</v>
      </c>
      <c r="CL16" s="166">
        <v>8056.5330000000004</v>
      </c>
      <c r="CM16" s="164">
        <v>8113.143</v>
      </c>
      <c r="CN16" s="164"/>
      <c r="CO16" s="171">
        <v>11</v>
      </c>
      <c r="CP16" s="169">
        <v>7449</v>
      </c>
      <c r="CQ16" s="169">
        <v>7933.6390000000001</v>
      </c>
      <c r="CR16" s="169">
        <v>8007.6019999999999</v>
      </c>
      <c r="CS16" s="169">
        <v>7609.4110000000001</v>
      </c>
      <c r="CT16" s="169">
        <v>7917.7380000000003</v>
      </c>
      <c r="CU16" s="169">
        <v>8221.6880000000001</v>
      </c>
      <c r="CV16" s="169">
        <v>8136.9919999999902</v>
      </c>
      <c r="CW16" s="169">
        <v>7924.2539999999999</v>
      </c>
      <c r="CX16" s="169">
        <v>7913.299</v>
      </c>
      <c r="CY16" s="169">
        <v>7978.6269999999904</v>
      </c>
      <c r="CZ16" s="169">
        <v>7845.3959999999997</v>
      </c>
      <c r="DA16" s="169">
        <v>7560.8029999999999</v>
      </c>
      <c r="DB16" s="169">
        <v>7410.83</v>
      </c>
      <c r="DC16" s="169">
        <v>7437.6080000000002</v>
      </c>
      <c r="DD16" s="169">
        <v>7424.4380000000001</v>
      </c>
      <c r="DE16" s="169">
        <v>7399.4989999999998</v>
      </c>
      <c r="DF16" s="169">
        <v>7383.9859999999999</v>
      </c>
      <c r="DG16" s="169">
        <v>7420.8050000000003</v>
      </c>
      <c r="DH16" s="169">
        <v>7437.3850000000002</v>
      </c>
      <c r="DI16" s="169">
        <v>7457.07</v>
      </c>
      <c r="DJ16" s="169">
        <v>7476.6279999999997</v>
      </c>
      <c r="DK16" s="169">
        <v>7497.2929999999997</v>
      </c>
      <c r="DL16" s="169">
        <v>7527.3040000000001</v>
      </c>
      <c r="DM16" s="169">
        <v>7562.6490000000003</v>
      </c>
      <c r="DN16" s="169">
        <v>7605.7919999999904</v>
      </c>
      <c r="DO16" s="169">
        <v>7658.93</v>
      </c>
    </row>
    <row r="17" spans="29:119">
      <c r="AC17" s="25"/>
      <c r="AE17" s="43" t="s">
        <v>20</v>
      </c>
      <c r="AF17" s="50">
        <f t="shared" si="7"/>
        <v>77134</v>
      </c>
      <c r="AG17" s="161">
        <f>SUM(BA42:BA46)</f>
        <v>38193</v>
      </c>
      <c r="AH17" s="161">
        <f>SUM(BD42:BD46)</f>
        <v>38941</v>
      </c>
      <c r="AI17" s="49" t="s">
        <v>20</v>
      </c>
      <c r="AJ17" s="59">
        <f t="shared" si="8"/>
        <v>82038.936999999976</v>
      </c>
      <c r="AK17" s="59">
        <f>SUM(BF42:BF46)</f>
        <v>42150.304999999978</v>
      </c>
      <c r="AL17" s="59">
        <f>SUM(BI42:BI46)</f>
        <v>39888.631999999991</v>
      </c>
      <c r="AM17" s="49" t="s">
        <v>20</v>
      </c>
      <c r="AN17" s="60">
        <f t="shared" si="9"/>
        <v>6.3589817719811963</v>
      </c>
      <c r="AO17" s="60">
        <f t="shared" si="10"/>
        <v>10.361335846882881</v>
      </c>
      <c r="AP17" s="60">
        <f t="shared" si="11"/>
        <v>2.4335071004853255</v>
      </c>
      <c r="AX17" s="1">
        <f t="shared" si="6"/>
        <v>11</v>
      </c>
      <c r="AY17" s="165">
        <f t="shared" si="6"/>
        <v>2028</v>
      </c>
      <c r="AZ17" s="13">
        <v>10</v>
      </c>
      <c r="BA17" s="156">
        <f t="shared" si="0"/>
        <v>8432</v>
      </c>
      <c r="BB17" s="13">
        <v>10</v>
      </c>
      <c r="BC17" s="13">
        <f t="shared" si="1"/>
        <v>-8432</v>
      </c>
      <c r="BD17" s="156">
        <f t="shared" si="2"/>
        <v>7923</v>
      </c>
      <c r="BF17" s="27">
        <f t="shared" si="3"/>
        <v>7918.6219999999903</v>
      </c>
      <c r="BG17" s="15">
        <v>10</v>
      </c>
      <c r="BH17" s="16">
        <f t="shared" si="4"/>
        <v>-7918.6219999999903</v>
      </c>
      <c r="BI17" s="26">
        <f t="shared" si="5"/>
        <v>7549.2259999999997</v>
      </c>
      <c r="BM17" s="168">
        <v>12</v>
      </c>
      <c r="BN17" s="166">
        <v>8055</v>
      </c>
      <c r="BO17" s="166">
        <v>8309.67</v>
      </c>
      <c r="BP17" s="166">
        <v>8443.2610000000004</v>
      </c>
      <c r="BQ17" s="166">
        <v>8449.6309999999994</v>
      </c>
      <c r="BR17" s="166">
        <v>8280.0210000000006</v>
      </c>
      <c r="BS17" s="166">
        <v>8385.5659999999898</v>
      </c>
      <c r="BT17" s="166">
        <v>8860.9560000000001</v>
      </c>
      <c r="BU17" s="166">
        <v>8666.1790000000001</v>
      </c>
      <c r="BV17" s="166">
        <v>8559.3289999999997</v>
      </c>
      <c r="BW17" s="166">
        <v>8399.7250000000004</v>
      </c>
      <c r="BX17" s="166">
        <v>8443.0630000000001</v>
      </c>
      <c r="BY17" s="166">
        <v>8405.2099999999991</v>
      </c>
      <c r="BZ17" s="166">
        <v>7936.7860000000001</v>
      </c>
      <c r="CA17" s="166">
        <v>7842.6480000000001</v>
      </c>
      <c r="CB17" s="166">
        <v>7873.6980000000003</v>
      </c>
      <c r="CC17" s="166">
        <v>7858.8490000000002</v>
      </c>
      <c r="CD17" s="166">
        <v>7834.6880000000001</v>
      </c>
      <c r="CE17" s="166">
        <v>7819.8310000000001</v>
      </c>
      <c r="CF17" s="166">
        <v>7857.299</v>
      </c>
      <c r="CG17" s="166">
        <v>7875.5719999999901</v>
      </c>
      <c r="CH17" s="166">
        <v>7896.7519999999904</v>
      </c>
      <c r="CI17" s="166">
        <v>7917.8490000000002</v>
      </c>
      <c r="CJ17" s="166">
        <v>7939.8909999999996</v>
      </c>
      <c r="CK17" s="166">
        <v>7971.5709999999999</v>
      </c>
      <c r="CL17" s="166">
        <v>8009.0379999999996</v>
      </c>
      <c r="CM17" s="164">
        <v>8054.6850000000004</v>
      </c>
      <c r="CN17" s="164"/>
      <c r="CO17" s="171">
        <v>12</v>
      </c>
      <c r="CP17" s="169">
        <v>7859</v>
      </c>
      <c r="CQ17" s="169">
        <v>7423.06699999999</v>
      </c>
      <c r="CR17" s="169">
        <v>7896.5709999999999</v>
      </c>
      <c r="CS17" s="169">
        <v>7966.9740000000002</v>
      </c>
      <c r="CT17" s="169">
        <v>7580.3090000000002</v>
      </c>
      <c r="CU17" s="169">
        <v>7882.99</v>
      </c>
      <c r="CV17" s="169">
        <v>8182.6210000000001</v>
      </c>
      <c r="CW17" s="169">
        <v>8096.0690000000004</v>
      </c>
      <c r="CX17" s="169">
        <v>7886.326</v>
      </c>
      <c r="CY17" s="169">
        <v>7875.3909999999996</v>
      </c>
      <c r="CZ17" s="169">
        <v>7940.4539999999997</v>
      </c>
      <c r="DA17" s="169">
        <v>7808.3540000000003</v>
      </c>
      <c r="DB17" s="169">
        <v>7527.6840000000002</v>
      </c>
      <c r="DC17" s="169">
        <v>7376.3239999999996</v>
      </c>
      <c r="DD17" s="169">
        <v>7403.0940000000001</v>
      </c>
      <c r="DE17" s="169">
        <v>7389.6819999999998</v>
      </c>
      <c r="DF17" s="169">
        <v>7364.7359999999999</v>
      </c>
      <c r="DG17" s="169">
        <v>7349.2709999999997</v>
      </c>
      <c r="DH17" s="169">
        <v>7385.1040000000003</v>
      </c>
      <c r="DI17" s="169">
        <v>7401.3729999999996</v>
      </c>
      <c r="DJ17" s="169">
        <v>7420.616</v>
      </c>
      <c r="DK17" s="169">
        <v>7439.8050000000003</v>
      </c>
      <c r="DL17" s="169">
        <v>7460.0630000000001</v>
      </c>
      <c r="DM17" s="169">
        <v>7489.5749999999998</v>
      </c>
      <c r="DN17" s="169">
        <v>7524.4750000000004</v>
      </c>
      <c r="DO17" s="169">
        <v>7567.076</v>
      </c>
    </row>
    <row r="18" spans="29:119">
      <c r="AC18" s="25"/>
      <c r="AE18" s="43" t="s">
        <v>21</v>
      </c>
      <c r="AF18" s="50">
        <f t="shared" si="7"/>
        <v>66599</v>
      </c>
      <c r="AG18" s="161">
        <f>SUM(BA47:BA51)</f>
        <v>33218</v>
      </c>
      <c r="AH18" s="161">
        <f>SUM(BD47:BD51)</f>
        <v>33381</v>
      </c>
      <c r="AI18" s="49" t="s">
        <v>21</v>
      </c>
      <c r="AJ18" s="59">
        <f t="shared" si="8"/>
        <v>72535.734999999986</v>
      </c>
      <c r="AK18" s="59">
        <f>SUM(BF47:BF51)</f>
        <v>36071.736999999994</v>
      </c>
      <c r="AL18" s="59">
        <f>SUM(BI47:BI51)</f>
        <v>36463.998</v>
      </c>
      <c r="AM18" s="49" t="s">
        <v>21</v>
      </c>
      <c r="AN18" s="60">
        <f t="shared" si="9"/>
        <v>8.9141503626180363</v>
      </c>
      <c r="AO18" s="60">
        <f t="shared" si="10"/>
        <v>8.5909356373050567</v>
      </c>
      <c r="AP18" s="60">
        <f t="shared" si="11"/>
        <v>9.235786824840476</v>
      </c>
      <c r="AX18" s="1">
        <f t="shared" si="6"/>
        <v>12</v>
      </c>
      <c r="AY18" s="165">
        <f t="shared" si="6"/>
        <v>2029</v>
      </c>
      <c r="AZ18" s="13">
        <v>11</v>
      </c>
      <c r="BA18" s="156">
        <f t="shared" si="0"/>
        <v>8310</v>
      </c>
      <c r="BB18" s="13">
        <v>11</v>
      </c>
      <c r="BC18" s="13">
        <f t="shared" si="1"/>
        <v>-8310</v>
      </c>
      <c r="BD18" s="156">
        <f t="shared" si="2"/>
        <v>7449</v>
      </c>
      <c r="BF18" s="27">
        <f t="shared" si="3"/>
        <v>8406.6149999999998</v>
      </c>
      <c r="BG18" s="15">
        <v>11</v>
      </c>
      <c r="BH18" s="16">
        <f t="shared" si="4"/>
        <v>-8406.6149999999998</v>
      </c>
      <c r="BI18" s="26">
        <f t="shared" si="5"/>
        <v>7845.3959999999997</v>
      </c>
      <c r="BM18" s="168">
        <v>13</v>
      </c>
      <c r="BN18" s="166">
        <v>7906</v>
      </c>
      <c r="BO18" s="166">
        <v>8048.9259999999904</v>
      </c>
      <c r="BP18" s="166">
        <v>8299.6919999999991</v>
      </c>
      <c r="BQ18" s="166">
        <v>8434.4150000000009</v>
      </c>
      <c r="BR18" s="166">
        <v>8437.8889999999992</v>
      </c>
      <c r="BS18" s="166">
        <v>8273.4989999999998</v>
      </c>
      <c r="BT18" s="166">
        <v>8379.3719999999994</v>
      </c>
      <c r="BU18" s="166">
        <v>8850.4609999999993</v>
      </c>
      <c r="BV18" s="166">
        <v>8656.7369999999992</v>
      </c>
      <c r="BW18" s="166">
        <v>8548.2430000000004</v>
      </c>
      <c r="BX18" s="166">
        <v>8391.7719999999899</v>
      </c>
      <c r="BY18" s="166">
        <v>8436.2800000000007</v>
      </c>
      <c r="BZ18" s="166">
        <v>8395.8389999999999</v>
      </c>
      <c r="CA18" s="166">
        <v>7934.1809999999996</v>
      </c>
      <c r="CB18" s="166">
        <v>7836.5129999999999</v>
      </c>
      <c r="CC18" s="166">
        <v>7867.7269999999999</v>
      </c>
      <c r="CD18" s="166">
        <v>7852.674</v>
      </c>
      <c r="CE18" s="166">
        <v>7828.4040000000005</v>
      </c>
      <c r="CF18" s="166">
        <v>7813.5119999999997</v>
      </c>
      <c r="CG18" s="166">
        <v>7850.2349999999997</v>
      </c>
      <c r="CH18" s="166">
        <v>7868.3029999999999</v>
      </c>
      <c r="CI18" s="166">
        <v>7889.1819999999998</v>
      </c>
      <c r="CJ18" s="166">
        <v>7909.9740000000002</v>
      </c>
      <c r="CK18" s="166">
        <v>7931.723</v>
      </c>
      <c r="CL18" s="166">
        <v>7963.0919999999996</v>
      </c>
      <c r="CM18" s="164">
        <v>8000.2849999999999</v>
      </c>
      <c r="CN18" s="164"/>
      <c r="CO18" s="171">
        <v>13</v>
      </c>
      <c r="CP18" s="169">
        <v>7516</v>
      </c>
      <c r="CQ18" s="169">
        <v>7852.9930000000004</v>
      </c>
      <c r="CR18" s="169">
        <v>7430.2269999999999</v>
      </c>
      <c r="CS18" s="169">
        <v>7894.0559999999996</v>
      </c>
      <c r="CT18" s="169">
        <v>7962.6639999999998</v>
      </c>
      <c r="CU18" s="169">
        <v>7585.11</v>
      </c>
      <c r="CV18" s="169">
        <v>7883.0319999999901</v>
      </c>
      <c r="CW18" s="169">
        <v>8179.31</v>
      </c>
      <c r="CX18" s="169">
        <v>8091.9719999999998</v>
      </c>
      <c r="CY18" s="169">
        <v>7884.5230000000001</v>
      </c>
      <c r="CZ18" s="169">
        <v>7873.5140000000001</v>
      </c>
      <c r="DA18" s="169">
        <v>7938.4089999999997</v>
      </c>
      <c r="DB18" s="169">
        <v>7807.13</v>
      </c>
      <c r="DC18" s="169">
        <v>7529.2749999999996</v>
      </c>
      <c r="DD18" s="169">
        <v>7376.1719999999996</v>
      </c>
      <c r="DE18" s="169">
        <v>7402.9669999999996</v>
      </c>
      <c r="DF18" s="169">
        <v>7389.4489999999996</v>
      </c>
      <c r="DG18" s="169">
        <v>7364.3469999999998</v>
      </c>
      <c r="DH18" s="169">
        <v>7348.982</v>
      </c>
      <c r="DI18" s="169">
        <v>7384.0810000000001</v>
      </c>
      <c r="DJ18" s="169">
        <v>7400.143</v>
      </c>
      <c r="DK18" s="169">
        <v>7419.0859999999902</v>
      </c>
      <c r="DL18" s="169">
        <v>7438.0059999999903</v>
      </c>
      <c r="DM18" s="169">
        <v>7457.9609999999902</v>
      </c>
      <c r="DN18" s="169">
        <v>7487.1319999999996</v>
      </c>
      <c r="DO18" s="169">
        <v>7521.7159999999903</v>
      </c>
    </row>
    <row r="19" spans="29:119">
      <c r="AC19" s="25"/>
      <c r="AE19" s="43" t="s">
        <v>22</v>
      </c>
      <c r="AF19" s="50">
        <f t="shared" si="7"/>
        <v>68260</v>
      </c>
      <c r="AG19" s="161">
        <f>SUM(BA52:BA56)</f>
        <v>33667</v>
      </c>
      <c r="AH19" s="161">
        <f>SUM(BD52:BD56)</f>
        <v>34593</v>
      </c>
      <c r="AI19" s="49" t="s">
        <v>22</v>
      </c>
      <c r="AJ19" s="59">
        <f t="shared" si="8"/>
        <v>68601.265999999974</v>
      </c>
      <c r="AK19" s="59">
        <f>SUM(BF52:BF56)</f>
        <v>33675.04399999998</v>
      </c>
      <c r="AL19" s="59">
        <f>SUM(BI52:BI56)</f>
        <v>34926.222000000002</v>
      </c>
      <c r="AM19" s="49" t="s">
        <v>22</v>
      </c>
      <c r="AN19" s="60">
        <f t="shared" si="9"/>
        <v>0.49995019044824812</v>
      </c>
      <c r="AO19" s="60">
        <f t="shared" si="10"/>
        <v>2.3892832744170436E-2</v>
      </c>
      <c r="AP19" s="60">
        <f t="shared" si="11"/>
        <v>0.96326424421126111</v>
      </c>
      <c r="AX19" s="1">
        <f t="shared" si="6"/>
        <v>13</v>
      </c>
      <c r="AY19" s="165">
        <f t="shared" si="6"/>
        <v>2030</v>
      </c>
      <c r="AZ19" s="13">
        <v>12</v>
      </c>
      <c r="BA19" s="156">
        <f t="shared" si="0"/>
        <v>8055</v>
      </c>
      <c r="BB19" s="13">
        <v>12</v>
      </c>
      <c r="BC19" s="13">
        <f t="shared" si="1"/>
        <v>-8055</v>
      </c>
      <c r="BD19" s="156">
        <f t="shared" si="2"/>
        <v>7859</v>
      </c>
      <c r="BF19" s="27">
        <f t="shared" si="3"/>
        <v>8443.0630000000001</v>
      </c>
      <c r="BG19" s="15">
        <v>12</v>
      </c>
      <c r="BH19" s="16">
        <f t="shared" si="4"/>
        <v>-8443.0630000000001</v>
      </c>
      <c r="BI19" s="26">
        <f t="shared" si="5"/>
        <v>7940.4539999999997</v>
      </c>
      <c r="BM19" s="168">
        <v>14</v>
      </c>
      <c r="BN19" s="166">
        <v>7767</v>
      </c>
      <c r="BO19" s="166">
        <v>7921.2629999999999</v>
      </c>
      <c r="BP19" s="166">
        <v>8066.8980000000001</v>
      </c>
      <c r="BQ19" s="166">
        <v>8314.143</v>
      </c>
      <c r="BR19" s="166">
        <v>8451.0409999999993</v>
      </c>
      <c r="BS19" s="166">
        <v>8451.57</v>
      </c>
      <c r="BT19" s="166">
        <v>8292.3559999999998</v>
      </c>
      <c r="BU19" s="166">
        <v>8399.1790000000001</v>
      </c>
      <c r="BV19" s="166">
        <v>8867.4480000000003</v>
      </c>
      <c r="BW19" s="166">
        <v>8674</v>
      </c>
      <c r="BX19" s="166">
        <v>8563.6479999999992</v>
      </c>
      <c r="BY19" s="166">
        <v>8410.1270000000004</v>
      </c>
      <c r="BZ19" s="166">
        <v>8455.7659999999996</v>
      </c>
      <c r="CA19" s="166">
        <v>8412.4330000000009</v>
      </c>
      <c r="CB19" s="166">
        <v>7956.5780000000004</v>
      </c>
      <c r="CC19" s="166">
        <v>7855.0819999999903</v>
      </c>
      <c r="CD19" s="166">
        <v>7886.4659999999903</v>
      </c>
      <c r="CE19" s="166">
        <v>7871.0950000000003</v>
      </c>
      <c r="CF19" s="166">
        <v>7846.6130000000003</v>
      </c>
      <c r="CG19" s="166">
        <v>7831.6790000000001</v>
      </c>
      <c r="CH19" s="166">
        <v>7867.7359999999999</v>
      </c>
      <c r="CI19" s="166">
        <v>7885.5649999999996</v>
      </c>
      <c r="CJ19" s="166">
        <v>7906.223</v>
      </c>
      <c r="CK19" s="166">
        <v>7926.7550000000001</v>
      </c>
      <c r="CL19" s="166">
        <v>7948.23</v>
      </c>
      <c r="CM19" s="164">
        <v>7979.3109999999997</v>
      </c>
      <c r="CN19" s="164"/>
      <c r="CO19" s="171">
        <v>14</v>
      </c>
      <c r="CP19" s="169">
        <v>7190</v>
      </c>
      <c r="CQ19" s="169">
        <v>7503.8980000000001</v>
      </c>
      <c r="CR19" s="169">
        <v>7837.31</v>
      </c>
      <c r="CS19" s="169">
        <v>7426.5509999999904</v>
      </c>
      <c r="CT19" s="169">
        <v>7882.26</v>
      </c>
      <c r="CU19" s="169">
        <v>7949.0159999999996</v>
      </c>
      <c r="CV19" s="169">
        <v>7580.2</v>
      </c>
      <c r="CW19" s="169">
        <v>7873.9279999999999</v>
      </c>
      <c r="CX19" s="169">
        <v>8167.9780000000001</v>
      </c>
      <c r="CY19" s="169">
        <v>8079.6559999999999</v>
      </c>
      <c r="CZ19" s="169">
        <v>7874.6969999999901</v>
      </c>
      <c r="DA19" s="169">
        <v>7863.4459999999999</v>
      </c>
      <c r="DB19" s="169">
        <v>7928.28</v>
      </c>
      <c r="DC19" s="169">
        <v>7797.67</v>
      </c>
      <c r="DD19" s="169">
        <v>7522.4809999999998</v>
      </c>
      <c r="DE19" s="169">
        <v>7367.95</v>
      </c>
      <c r="DF19" s="169">
        <v>7394.7860000000001</v>
      </c>
      <c r="DG19" s="169">
        <v>7381.0690000000004</v>
      </c>
      <c r="DH19" s="169">
        <v>7355.8919999999998</v>
      </c>
      <c r="DI19" s="169">
        <v>7340.56</v>
      </c>
      <c r="DJ19" s="169">
        <v>7374.9229999999998</v>
      </c>
      <c r="DK19" s="169">
        <v>7390.7719999999999</v>
      </c>
      <c r="DL19" s="169">
        <v>7409.41</v>
      </c>
      <c r="DM19" s="169">
        <v>7428.0249999999996</v>
      </c>
      <c r="DN19" s="169">
        <v>7447.69</v>
      </c>
      <c r="DO19" s="169">
        <v>7476.5079999999998</v>
      </c>
    </row>
    <row r="20" spans="29:119">
      <c r="AC20" s="25"/>
      <c r="AE20" s="43" t="s">
        <v>23</v>
      </c>
      <c r="AF20" s="50">
        <f t="shared" si="7"/>
        <v>65745</v>
      </c>
      <c r="AG20" s="161">
        <f>SUM(BA57:BA61)</f>
        <v>32006</v>
      </c>
      <c r="AH20" s="161">
        <f>SUM(BD57:BD61)</f>
        <v>33739</v>
      </c>
      <c r="AI20" s="49" t="s">
        <v>23</v>
      </c>
      <c r="AJ20" s="59">
        <f t="shared" si="8"/>
        <v>59758.914999999986</v>
      </c>
      <c r="AK20" s="59">
        <f>SUM(BF57:BF61)</f>
        <v>29517.298999999985</v>
      </c>
      <c r="AL20" s="59">
        <f>SUM(BI57:BI61)</f>
        <v>30241.616000000002</v>
      </c>
      <c r="AM20" s="49" t="s">
        <v>23</v>
      </c>
      <c r="AN20" s="60">
        <f t="shared" si="9"/>
        <v>-9.1050041828276118</v>
      </c>
      <c r="AO20" s="60">
        <f t="shared" si="10"/>
        <v>-7.7757326751234634</v>
      </c>
      <c r="AP20" s="60">
        <f t="shared" si="11"/>
        <v>-10.365997806692546</v>
      </c>
      <c r="AX20" s="1">
        <f t="shared" si="6"/>
        <v>14</v>
      </c>
      <c r="AY20" s="165">
        <f t="shared" si="6"/>
        <v>2031</v>
      </c>
      <c r="AZ20" s="13">
        <v>13</v>
      </c>
      <c r="BA20" s="156">
        <f t="shared" si="0"/>
        <v>7906</v>
      </c>
      <c r="BB20" s="13">
        <v>13</v>
      </c>
      <c r="BC20" s="13">
        <f t="shared" si="1"/>
        <v>-7906</v>
      </c>
      <c r="BD20" s="156">
        <f t="shared" si="2"/>
        <v>7516</v>
      </c>
      <c r="BF20" s="27">
        <f t="shared" si="3"/>
        <v>8391.7719999999899</v>
      </c>
      <c r="BG20" s="15">
        <v>13</v>
      </c>
      <c r="BH20" s="16">
        <f t="shared" si="4"/>
        <v>-8391.7719999999899</v>
      </c>
      <c r="BI20" s="26">
        <f t="shared" si="5"/>
        <v>7873.5140000000001</v>
      </c>
      <c r="BM20" s="168">
        <v>15</v>
      </c>
      <c r="BN20" s="166">
        <v>7584</v>
      </c>
      <c r="BO20" s="166">
        <v>7794.15</v>
      </c>
      <c r="BP20" s="166">
        <v>7947.3630000000003</v>
      </c>
      <c r="BQ20" s="166">
        <v>8094.0869999999904</v>
      </c>
      <c r="BR20" s="166">
        <v>8337.9470000000001</v>
      </c>
      <c r="BS20" s="166">
        <v>8477.52</v>
      </c>
      <c r="BT20" s="166">
        <v>8475.1290000000008</v>
      </c>
      <c r="BU20" s="166">
        <v>8319.1</v>
      </c>
      <c r="BV20" s="166">
        <v>8426.6610000000001</v>
      </c>
      <c r="BW20" s="166">
        <v>8893.4590000000007</v>
      </c>
      <c r="BX20" s="166">
        <v>8700.8529999999992</v>
      </c>
      <c r="BY20" s="166">
        <v>8588.8340000000007</v>
      </c>
      <c r="BZ20" s="166">
        <v>8437.6909999999898</v>
      </c>
      <c r="CA20" s="166">
        <v>8484.2950000000001</v>
      </c>
      <c r="CB20" s="166">
        <v>8438.8449999999993</v>
      </c>
      <c r="CC20" s="166">
        <v>7987.0410000000002</v>
      </c>
      <c r="CD20" s="166">
        <v>7882.7330000000002</v>
      </c>
      <c r="CE20" s="166">
        <v>7914.3419999999996</v>
      </c>
      <c r="CF20" s="166">
        <v>7898.8319999999903</v>
      </c>
      <c r="CG20" s="166">
        <v>7874.2389999999996</v>
      </c>
      <c r="CH20" s="166">
        <v>7859.2910000000002</v>
      </c>
      <c r="CI20" s="166">
        <v>7894.9189999999999</v>
      </c>
      <c r="CJ20" s="166">
        <v>7912.625</v>
      </c>
      <c r="CK20" s="166">
        <v>7933.1329999999998</v>
      </c>
      <c r="CL20" s="166">
        <v>7953.4589999999998</v>
      </c>
      <c r="CM20" s="164">
        <v>7974.7640000000001</v>
      </c>
      <c r="CN20" s="164"/>
      <c r="CO20" s="171">
        <v>15</v>
      </c>
      <c r="CP20" s="169">
        <v>6934</v>
      </c>
      <c r="CQ20" s="169">
        <v>7180.81699999999</v>
      </c>
      <c r="CR20" s="169">
        <v>7490.4969999999903</v>
      </c>
      <c r="CS20" s="169">
        <v>7820.7129999999997</v>
      </c>
      <c r="CT20" s="169">
        <v>7421.32</v>
      </c>
      <c r="CU20" s="169">
        <v>7869.8029999999999</v>
      </c>
      <c r="CV20" s="169">
        <v>7935.4549999999999</v>
      </c>
      <c r="CW20" s="169">
        <v>7574.768</v>
      </c>
      <c r="CX20" s="169">
        <v>7866.1459999999997</v>
      </c>
      <c r="CY20" s="169">
        <v>8158.1019999999999</v>
      </c>
      <c r="CZ20" s="169">
        <v>8068.9880000000003</v>
      </c>
      <c r="DA20" s="169">
        <v>7866.47</v>
      </c>
      <c r="DB20" s="169">
        <v>7855.09</v>
      </c>
      <c r="DC20" s="169">
        <v>7919.8769999999904</v>
      </c>
      <c r="DD20" s="169">
        <v>7790.19</v>
      </c>
      <c r="DE20" s="169">
        <v>7517.6619999999903</v>
      </c>
      <c r="DF20" s="169">
        <v>7361.2790000000005</v>
      </c>
      <c r="DG20" s="169">
        <v>7388.2929999999997</v>
      </c>
      <c r="DH20" s="169">
        <v>7374.5410000000002</v>
      </c>
      <c r="DI20" s="169">
        <v>7349.39</v>
      </c>
      <c r="DJ20" s="169">
        <v>7334.2030000000004</v>
      </c>
      <c r="DK20" s="169">
        <v>7367.9790000000003</v>
      </c>
      <c r="DL20" s="169">
        <v>7383.7119999999904</v>
      </c>
      <c r="DM20" s="169">
        <v>7402.2129999999997</v>
      </c>
      <c r="DN20" s="169">
        <v>7420.6610000000001</v>
      </c>
      <c r="DO20" s="169">
        <v>7440.1329999999998</v>
      </c>
    </row>
    <row r="21" spans="29:119">
      <c r="AC21" s="25"/>
      <c r="AE21" s="43" t="s">
        <v>24</v>
      </c>
      <c r="AF21" s="50">
        <f t="shared" si="7"/>
        <v>58417</v>
      </c>
      <c r="AG21" s="161">
        <f>SUM(BA62:BA66)</f>
        <v>28564</v>
      </c>
      <c r="AH21" s="161">
        <f>SUM(BD62:BD66)</f>
        <v>29853</v>
      </c>
      <c r="AI21" s="49" t="s">
        <v>24</v>
      </c>
      <c r="AJ21" s="59">
        <f t="shared" si="8"/>
        <v>60874.374999999985</v>
      </c>
      <c r="AK21" s="59">
        <f>SUM(BF62:BF66)</f>
        <v>29842.784999999989</v>
      </c>
      <c r="AL21" s="59">
        <f>SUM(BI62:BI66)</f>
        <v>31031.59</v>
      </c>
      <c r="AM21" s="49" t="s">
        <v>24</v>
      </c>
      <c r="AN21" s="60">
        <f t="shared" si="9"/>
        <v>4.2066093774072364</v>
      </c>
      <c r="AO21" s="60">
        <f t="shared" si="10"/>
        <v>4.4769114969891781</v>
      </c>
      <c r="AP21" s="60">
        <f t="shared" si="11"/>
        <v>3.9479784276287142</v>
      </c>
      <c r="AX21" s="1">
        <f t="shared" si="6"/>
        <v>15</v>
      </c>
      <c r="AY21" s="165">
        <f t="shared" si="6"/>
        <v>2032</v>
      </c>
      <c r="AZ21" s="13">
        <v>14</v>
      </c>
      <c r="BA21" s="156">
        <f t="shared" si="0"/>
        <v>7767</v>
      </c>
      <c r="BB21" s="13">
        <v>14</v>
      </c>
      <c r="BC21" s="13">
        <f t="shared" si="1"/>
        <v>-7767</v>
      </c>
      <c r="BD21" s="156">
        <f t="shared" si="2"/>
        <v>7190</v>
      </c>
      <c r="BF21" s="27">
        <f t="shared" si="3"/>
        <v>8563.6479999999992</v>
      </c>
      <c r="BG21" s="15">
        <v>14</v>
      </c>
      <c r="BH21" s="16">
        <f t="shared" si="4"/>
        <v>-8563.6479999999992</v>
      </c>
      <c r="BI21" s="26">
        <f t="shared" si="5"/>
        <v>7874.6969999999901</v>
      </c>
      <c r="BM21" s="168">
        <v>16</v>
      </c>
      <c r="BN21" s="166">
        <v>7320</v>
      </c>
      <c r="BO21" s="166">
        <v>7592.8809999999903</v>
      </c>
      <c r="BP21" s="166">
        <v>7801.1180000000004</v>
      </c>
      <c r="BQ21" s="166">
        <v>7952.491</v>
      </c>
      <c r="BR21" s="166">
        <v>8100.6890000000003</v>
      </c>
      <c r="BS21" s="166">
        <v>8341.2000000000007</v>
      </c>
      <c r="BT21" s="166">
        <v>8482.3700000000008</v>
      </c>
      <c r="BU21" s="166">
        <v>8477.3619999999992</v>
      </c>
      <c r="BV21" s="166">
        <v>8325.5560000000005</v>
      </c>
      <c r="BW21" s="166">
        <v>8434.3159999999898</v>
      </c>
      <c r="BX21" s="166">
        <v>8898.8439999999991</v>
      </c>
      <c r="BY21" s="166">
        <v>8706.7479999999996</v>
      </c>
      <c r="BZ21" s="166">
        <v>8593.9549999999999</v>
      </c>
      <c r="CA21" s="166">
        <v>8444.9940000000006</v>
      </c>
      <c r="CB21" s="166">
        <v>8492.6109999999899</v>
      </c>
      <c r="CC21" s="166">
        <v>8445.2129999999997</v>
      </c>
      <c r="CD21" s="166">
        <v>7998.06699999999</v>
      </c>
      <c r="CE21" s="166">
        <v>7891.3850000000002</v>
      </c>
      <c r="CF21" s="166">
        <v>7923.3209999999999</v>
      </c>
      <c r="CG21" s="166">
        <v>7907.73</v>
      </c>
      <c r="CH21" s="166">
        <v>7883.0889999999999</v>
      </c>
      <c r="CI21" s="166">
        <v>7868.1769999999997</v>
      </c>
      <c r="CJ21" s="166">
        <v>7903.3669999999902</v>
      </c>
      <c r="CK21" s="166">
        <v>7920.9530000000004</v>
      </c>
      <c r="CL21" s="166">
        <v>7941.3019999999997</v>
      </c>
      <c r="CM21" s="164">
        <v>7961.4579999999996</v>
      </c>
      <c r="CN21" s="164"/>
      <c r="CO21" s="171">
        <v>16</v>
      </c>
      <c r="CP21" s="169">
        <v>6798</v>
      </c>
      <c r="CQ21" s="169">
        <v>6909.3090000000002</v>
      </c>
      <c r="CR21" s="169">
        <v>7153.2439999999997</v>
      </c>
      <c r="CS21" s="169">
        <v>7457.7019999999902</v>
      </c>
      <c r="CT21" s="169">
        <v>7784.3069999999998</v>
      </c>
      <c r="CU21" s="169">
        <v>7396.5940000000001</v>
      </c>
      <c r="CV21" s="169">
        <v>7836.4619999999904</v>
      </c>
      <c r="CW21" s="169">
        <v>7900.7519999999904</v>
      </c>
      <c r="CX21" s="169">
        <v>7549.5</v>
      </c>
      <c r="CY21" s="169">
        <v>7837.8059999999996</v>
      </c>
      <c r="CZ21" s="169">
        <v>8126.7060000000001</v>
      </c>
      <c r="DA21" s="169">
        <v>8037.1709999999903</v>
      </c>
      <c r="DB21" s="169">
        <v>7837.5230000000001</v>
      </c>
      <c r="DC21" s="169">
        <v>7826.0410000000002</v>
      </c>
      <c r="DD21" s="169">
        <v>7890.59</v>
      </c>
      <c r="DE21" s="169">
        <v>7762.2039999999997</v>
      </c>
      <c r="DF21" s="169">
        <v>7493.0469999999996</v>
      </c>
      <c r="DG21" s="169">
        <v>7335.3859999999904</v>
      </c>
      <c r="DH21" s="169">
        <v>7362.5479999999998</v>
      </c>
      <c r="DI21" s="169">
        <v>7348.7740000000003</v>
      </c>
      <c r="DJ21" s="169">
        <v>7323.759</v>
      </c>
      <c r="DK21" s="169">
        <v>7308.7529999999997</v>
      </c>
      <c r="DL21" s="169">
        <v>7341.866</v>
      </c>
      <c r="DM21" s="169">
        <v>7357.4639999999999</v>
      </c>
      <c r="DN21" s="169">
        <v>7375.7609999999904</v>
      </c>
      <c r="DO21" s="169">
        <v>7393.9690000000001</v>
      </c>
    </row>
    <row r="22" spans="29:119">
      <c r="AC22" s="25"/>
      <c r="AE22" s="43" t="s">
        <v>25</v>
      </c>
      <c r="AF22" s="50">
        <f t="shared" si="7"/>
        <v>48012</v>
      </c>
      <c r="AG22" s="161">
        <f>SUM(BA67:BA71)</f>
        <v>23808</v>
      </c>
      <c r="AH22" s="161">
        <f>SUM(BD67:BD71)</f>
        <v>24204</v>
      </c>
      <c r="AI22" s="49" t="s">
        <v>25</v>
      </c>
      <c r="AJ22" s="59">
        <f t="shared" si="8"/>
        <v>57121.197999999975</v>
      </c>
      <c r="AK22" s="59">
        <f>SUM(BF67:BF71)</f>
        <v>27685.04099999999</v>
      </c>
      <c r="AL22" s="59">
        <f>SUM(BI67:BI71)</f>
        <v>29436.156999999988</v>
      </c>
      <c r="AM22" s="49" t="s">
        <v>25</v>
      </c>
      <c r="AN22" s="60">
        <f t="shared" si="9"/>
        <v>18.97275264517199</v>
      </c>
      <c r="AO22" s="60">
        <f t="shared" si="10"/>
        <v>16.28461441532254</v>
      </c>
      <c r="AP22" s="60">
        <f t="shared" si="11"/>
        <v>21.616910428028376</v>
      </c>
      <c r="AX22" s="1">
        <f t="shared" si="6"/>
        <v>16</v>
      </c>
      <c r="AY22" s="165">
        <f t="shared" si="6"/>
        <v>2033</v>
      </c>
      <c r="AZ22" s="13">
        <v>15</v>
      </c>
      <c r="BA22" s="156">
        <f t="shared" si="0"/>
        <v>7584</v>
      </c>
      <c r="BB22" s="13">
        <v>15</v>
      </c>
      <c r="BC22" s="13">
        <f t="shared" si="1"/>
        <v>-7584</v>
      </c>
      <c r="BD22" s="156">
        <f t="shared" si="2"/>
        <v>6934</v>
      </c>
      <c r="BF22" s="27">
        <f t="shared" si="3"/>
        <v>8700.8529999999992</v>
      </c>
      <c r="BG22" s="15">
        <v>15</v>
      </c>
      <c r="BH22" s="16">
        <f t="shared" si="4"/>
        <v>-8700.8529999999992</v>
      </c>
      <c r="BI22" s="26">
        <f t="shared" si="5"/>
        <v>8068.9880000000003</v>
      </c>
      <c r="BM22" s="168">
        <v>17</v>
      </c>
      <c r="BN22" s="166">
        <v>7422</v>
      </c>
      <c r="BO22" s="166">
        <v>7331.5410000000002</v>
      </c>
      <c r="BP22" s="166">
        <v>7597.4589999999998</v>
      </c>
      <c r="BQ22" s="166">
        <v>7803.4309999999996</v>
      </c>
      <c r="BR22" s="166">
        <v>7952.8379999999997</v>
      </c>
      <c r="BS22" s="166">
        <v>8103.4480000000003</v>
      </c>
      <c r="BT22" s="166">
        <v>8339.0849999999991</v>
      </c>
      <c r="BU22" s="166">
        <v>8481.8950000000004</v>
      </c>
      <c r="BV22" s="166">
        <v>8474.5490000000009</v>
      </c>
      <c r="BW22" s="166">
        <v>8329.7579999999998</v>
      </c>
      <c r="BX22" s="166">
        <v>8440.3799999999992</v>
      </c>
      <c r="BY22" s="166">
        <v>8900.39</v>
      </c>
      <c r="BZ22" s="166">
        <v>8709.1939999999995</v>
      </c>
      <c r="CA22" s="166">
        <v>8595.2289999999994</v>
      </c>
      <c r="CB22" s="166">
        <v>8449.4240000000009</v>
      </c>
      <c r="CC22" s="166">
        <v>8498.2829999999994</v>
      </c>
      <c r="CD22" s="166">
        <v>8447.8639999999996</v>
      </c>
      <c r="CE22" s="166">
        <v>8007.7519999999904</v>
      </c>
      <c r="CF22" s="166">
        <v>7897.2240000000002</v>
      </c>
      <c r="CG22" s="166">
        <v>7929.3909999999996</v>
      </c>
      <c r="CH22" s="166">
        <v>7913.5630000000001</v>
      </c>
      <c r="CI22" s="166">
        <v>7888.7259999999997</v>
      </c>
      <c r="CJ22" s="166">
        <v>7873.7749999999996</v>
      </c>
      <c r="CK22" s="166">
        <v>7908.1850000000004</v>
      </c>
      <c r="CL22" s="166">
        <v>7925.5249999999996</v>
      </c>
      <c r="CM22" s="164">
        <v>7945.5349999999999</v>
      </c>
      <c r="CN22" s="164"/>
      <c r="CO22" s="171">
        <v>17</v>
      </c>
      <c r="CP22" s="169">
        <v>7033</v>
      </c>
      <c r="CQ22" s="169">
        <v>6818.607</v>
      </c>
      <c r="CR22" s="169">
        <v>6929.4609999999902</v>
      </c>
      <c r="CS22" s="169">
        <v>7171.143</v>
      </c>
      <c r="CT22" s="169">
        <v>7470.6639999999998</v>
      </c>
      <c r="CU22" s="169">
        <v>7795.3879999999999</v>
      </c>
      <c r="CV22" s="169">
        <v>7421.8019999999997</v>
      </c>
      <c r="CW22" s="169">
        <v>7853.7550000000001</v>
      </c>
      <c r="CX22" s="169">
        <v>7916.0649999999996</v>
      </c>
      <c r="CY22" s="169">
        <v>7577.5929999999998</v>
      </c>
      <c r="CZ22" s="169">
        <v>7862.49</v>
      </c>
      <c r="DA22" s="169">
        <v>8148.5959999999995</v>
      </c>
      <c r="DB22" s="169">
        <v>8057.0379999999996</v>
      </c>
      <c r="DC22" s="169">
        <v>7859.9549999999999</v>
      </c>
      <c r="DD22" s="169">
        <v>7848.3509999999997</v>
      </c>
      <c r="DE22" s="169">
        <v>7913.1229999999996</v>
      </c>
      <c r="DF22" s="169">
        <v>7784.701</v>
      </c>
      <c r="DG22" s="169">
        <v>7518.3339999999998</v>
      </c>
      <c r="DH22" s="169">
        <v>7358.03</v>
      </c>
      <c r="DI22" s="169">
        <v>7385.6109999999999</v>
      </c>
      <c r="DJ22" s="169">
        <v>7371.5640000000003</v>
      </c>
      <c r="DK22" s="169">
        <v>7346.415</v>
      </c>
      <c r="DL22" s="169">
        <v>7331.4769999999999</v>
      </c>
      <c r="DM22" s="169">
        <v>7363.8069999999998</v>
      </c>
      <c r="DN22" s="169">
        <v>7379.1880000000001</v>
      </c>
      <c r="DO22" s="169">
        <v>7397.2510000000002</v>
      </c>
    </row>
    <row r="23" spans="29:119">
      <c r="AC23" s="25"/>
      <c r="AE23" s="43" t="s">
        <v>26</v>
      </c>
      <c r="AF23" s="50">
        <f t="shared" si="7"/>
        <v>41140</v>
      </c>
      <c r="AG23" s="161">
        <f>SUM(BA72:BA76)</f>
        <v>20006</v>
      </c>
      <c r="AH23" s="161">
        <f>SUM(BD72:BD76)</f>
        <v>21134</v>
      </c>
      <c r="AI23" s="49" t="s">
        <v>26</v>
      </c>
      <c r="AJ23" s="59">
        <f t="shared" si="8"/>
        <v>48855.203999999998</v>
      </c>
      <c r="AK23" s="59">
        <f>SUM(BF72:BF76)</f>
        <v>23487.311000000002</v>
      </c>
      <c r="AL23" s="59">
        <f>SUM(BI72:BI76)</f>
        <v>25367.893</v>
      </c>
      <c r="AM23" s="49" t="s">
        <v>26</v>
      </c>
      <c r="AN23" s="60">
        <f t="shared" si="9"/>
        <v>18.753534273213411</v>
      </c>
      <c r="AO23" s="60">
        <f t="shared" si="10"/>
        <v>17.401334599620121</v>
      </c>
      <c r="AP23" s="60">
        <f t="shared" si="11"/>
        <v>20.033562032743447</v>
      </c>
      <c r="AX23" s="1">
        <f t="shared" si="6"/>
        <v>17</v>
      </c>
      <c r="AY23" s="165">
        <f t="shared" si="6"/>
        <v>2034</v>
      </c>
      <c r="AZ23" s="13">
        <v>16</v>
      </c>
      <c r="BA23" s="156">
        <f t="shared" si="0"/>
        <v>7320</v>
      </c>
      <c r="BB23" s="13">
        <v>16</v>
      </c>
      <c r="BC23" s="13">
        <f t="shared" si="1"/>
        <v>-7320</v>
      </c>
      <c r="BD23" s="156">
        <f t="shared" si="2"/>
        <v>6798</v>
      </c>
      <c r="BF23" s="27">
        <f t="shared" si="3"/>
        <v>8898.8439999999991</v>
      </c>
      <c r="BG23" s="15">
        <v>16</v>
      </c>
      <c r="BH23" s="16">
        <f t="shared" si="4"/>
        <v>-8898.8439999999991</v>
      </c>
      <c r="BI23" s="26">
        <f t="shared" si="5"/>
        <v>8126.7060000000001</v>
      </c>
      <c r="BM23" s="168">
        <v>18</v>
      </c>
      <c r="BN23" s="166">
        <v>8033</v>
      </c>
      <c r="BO23" s="166">
        <v>7829.683</v>
      </c>
      <c r="BP23" s="166">
        <v>7730.8249999999998</v>
      </c>
      <c r="BQ23" s="166">
        <v>7991.4469999999901</v>
      </c>
      <c r="BR23" s="166">
        <v>8202.9189999999999</v>
      </c>
      <c r="BS23" s="166">
        <v>8353.8889999999992</v>
      </c>
      <c r="BT23" s="166">
        <v>8518.8729999999996</v>
      </c>
      <c r="BU23" s="166">
        <v>8758.99</v>
      </c>
      <c r="BV23" s="166">
        <v>8917.2510000000002</v>
      </c>
      <c r="BW23" s="166">
        <v>8906.9779999999992</v>
      </c>
      <c r="BX23" s="166">
        <v>8777.0130000000008</v>
      </c>
      <c r="BY23" s="166">
        <v>8898.8310000000001</v>
      </c>
      <c r="BZ23" s="166">
        <v>9360.2420000000002</v>
      </c>
      <c r="CA23" s="166">
        <v>9159.6790000000001</v>
      </c>
      <c r="CB23" s="166">
        <v>9039.8379999999997</v>
      </c>
      <c r="CC23" s="166">
        <v>8897.0480000000007</v>
      </c>
      <c r="CD23" s="166">
        <v>8948.92</v>
      </c>
      <c r="CE23" s="166">
        <v>8886.5529999999999</v>
      </c>
      <c r="CF23" s="166">
        <v>8449.1659999999993</v>
      </c>
      <c r="CG23" s="166">
        <v>8320.35</v>
      </c>
      <c r="CH23" s="166">
        <v>8353.3069999999898</v>
      </c>
      <c r="CI23" s="166">
        <v>8335.6759999999995</v>
      </c>
      <c r="CJ23" s="166">
        <v>8308.5499999999993</v>
      </c>
      <c r="CK23" s="166">
        <v>8292.5400000000009</v>
      </c>
      <c r="CL23" s="166">
        <v>8325.6059999999998</v>
      </c>
      <c r="CM23" s="164">
        <v>8342.4639999999999</v>
      </c>
      <c r="CN23" s="164"/>
      <c r="CO23" s="171">
        <v>18</v>
      </c>
      <c r="CP23" s="169">
        <v>7750</v>
      </c>
      <c r="CQ23" s="169">
        <v>7690.84</v>
      </c>
      <c r="CR23" s="169">
        <v>7460.4430000000002</v>
      </c>
      <c r="CS23" s="169">
        <v>7579.7690000000002</v>
      </c>
      <c r="CT23" s="169">
        <v>7835.9430000000002</v>
      </c>
      <c r="CU23" s="169">
        <v>8133.723</v>
      </c>
      <c r="CV23" s="169">
        <v>8477.3709999999992</v>
      </c>
      <c r="CW23" s="169">
        <v>8139.2830000000004</v>
      </c>
      <c r="CX23" s="169">
        <v>8585.0380000000005</v>
      </c>
      <c r="CY23" s="169">
        <v>8640.6460000000006</v>
      </c>
      <c r="CZ23" s="169">
        <v>8333.9419999999991</v>
      </c>
      <c r="DA23" s="169">
        <v>8627.6620000000003</v>
      </c>
      <c r="DB23" s="169">
        <v>8922.6959999999999</v>
      </c>
      <c r="DC23" s="169">
        <v>8810.8189999999995</v>
      </c>
      <c r="DD23" s="169">
        <v>8606.4230000000007</v>
      </c>
      <c r="DE23" s="169">
        <v>8591.8410000000003</v>
      </c>
      <c r="DF23" s="169">
        <v>8663.7829999999994</v>
      </c>
      <c r="DG23" s="169">
        <v>8519.2790000000005</v>
      </c>
      <c r="DH23" s="169">
        <v>8241.2420000000002</v>
      </c>
      <c r="DI23" s="169">
        <v>8059.5869999999904</v>
      </c>
      <c r="DJ23" s="169">
        <v>8088.4250000000002</v>
      </c>
      <c r="DK23" s="169">
        <v>8071.36</v>
      </c>
      <c r="DL23" s="169">
        <v>8042.3209999999999</v>
      </c>
      <c r="DM23" s="169">
        <v>8025.6109999999999</v>
      </c>
      <c r="DN23" s="169">
        <v>8056.3530000000001</v>
      </c>
      <c r="DO23" s="169">
        <v>8071.1909999999998</v>
      </c>
    </row>
    <row r="24" spans="29:119">
      <c r="AC24" s="25"/>
      <c r="AE24" s="43" t="s">
        <v>27</v>
      </c>
      <c r="AF24" s="50">
        <f t="shared" si="7"/>
        <v>36104</v>
      </c>
      <c r="AG24" s="161">
        <f>SUM(BA77:BA81)</f>
        <v>16918</v>
      </c>
      <c r="AH24" s="161">
        <f>SUM(BD77:BD81)</f>
        <v>19186</v>
      </c>
      <c r="AI24" s="49" t="s">
        <v>27</v>
      </c>
      <c r="AJ24" s="59">
        <f t="shared" si="8"/>
        <v>38304.691999999981</v>
      </c>
      <c r="AK24" s="59">
        <f>SUM(BF77:BF81)</f>
        <v>18239.52399999999</v>
      </c>
      <c r="AL24" s="59">
        <f>SUM(BI77:BI81)</f>
        <v>20065.167999999991</v>
      </c>
      <c r="AM24" s="49" t="s">
        <v>27</v>
      </c>
      <c r="AN24" s="60">
        <f t="shared" si="9"/>
        <v>6.0954243297141062</v>
      </c>
      <c r="AO24" s="60">
        <f t="shared" si="10"/>
        <v>7.8113488592031581</v>
      </c>
      <c r="AP24" s="60">
        <f t="shared" si="11"/>
        <v>4.5823412905242913</v>
      </c>
      <c r="AX24" s="1">
        <f t="shared" si="6"/>
        <v>18</v>
      </c>
      <c r="AY24" s="165">
        <f t="shared" si="6"/>
        <v>2035</v>
      </c>
      <c r="AZ24" s="13">
        <v>17</v>
      </c>
      <c r="BA24" s="156">
        <f t="shared" si="0"/>
        <v>7422</v>
      </c>
      <c r="BB24" s="13">
        <v>17</v>
      </c>
      <c r="BC24" s="13">
        <f t="shared" si="1"/>
        <v>-7422</v>
      </c>
      <c r="BD24" s="156">
        <f t="shared" si="2"/>
        <v>7033</v>
      </c>
      <c r="BF24" s="27">
        <f t="shared" si="3"/>
        <v>8440.3799999999992</v>
      </c>
      <c r="BG24" s="15">
        <v>17</v>
      </c>
      <c r="BH24" s="16">
        <f t="shared" si="4"/>
        <v>-8440.3799999999992</v>
      </c>
      <c r="BI24" s="26">
        <f t="shared" si="5"/>
        <v>7862.49</v>
      </c>
      <c r="BM24" s="168">
        <v>19</v>
      </c>
      <c r="BN24" s="166">
        <v>10060</v>
      </c>
      <c r="BO24" s="166">
        <v>10203.011999999901</v>
      </c>
      <c r="BP24" s="166">
        <v>9944.9809999999998</v>
      </c>
      <c r="BQ24" s="166">
        <v>9809.08</v>
      </c>
      <c r="BR24" s="166">
        <v>10085.341999999901</v>
      </c>
      <c r="BS24" s="166">
        <v>10353.378000000001</v>
      </c>
      <c r="BT24" s="166">
        <v>10532.050999999999</v>
      </c>
      <c r="BU24" s="166">
        <v>10800.041999999999</v>
      </c>
      <c r="BV24" s="166">
        <v>11100.223</v>
      </c>
      <c r="BW24" s="166">
        <v>11343.973</v>
      </c>
      <c r="BX24" s="166">
        <v>11318.867</v>
      </c>
      <c r="BY24" s="166">
        <v>11258.59</v>
      </c>
      <c r="BZ24" s="166">
        <v>11436.183999999999</v>
      </c>
      <c r="CA24" s="166">
        <v>11925.6439999999</v>
      </c>
      <c r="CB24" s="166">
        <v>11668.703</v>
      </c>
      <c r="CC24" s="166">
        <v>11504.264999999999</v>
      </c>
      <c r="CD24" s="166">
        <v>11372.856</v>
      </c>
      <c r="CE24" s="166">
        <v>11440.575999999999</v>
      </c>
      <c r="CF24" s="166">
        <v>11311.028</v>
      </c>
      <c r="CG24" s="166">
        <v>10855.493</v>
      </c>
      <c r="CH24" s="166">
        <v>10628.252</v>
      </c>
      <c r="CI24" s="166">
        <v>10666.413</v>
      </c>
      <c r="CJ24" s="166">
        <v>10637.16</v>
      </c>
      <c r="CK24" s="166">
        <v>10595.4289999999</v>
      </c>
      <c r="CL24" s="166">
        <v>10572.248</v>
      </c>
      <c r="CM24" s="164">
        <v>10599.817999999999</v>
      </c>
      <c r="CN24" s="164"/>
      <c r="CO24" s="171">
        <v>19</v>
      </c>
      <c r="CP24" s="169">
        <v>10748</v>
      </c>
      <c r="CQ24" s="169">
        <v>11271.867</v>
      </c>
      <c r="CR24" s="169">
        <v>11146.875</v>
      </c>
      <c r="CS24" s="169">
        <v>10827.975</v>
      </c>
      <c r="CT24" s="169">
        <v>11020.157999999999</v>
      </c>
      <c r="CU24" s="169">
        <v>11386.023999999999</v>
      </c>
      <c r="CV24" s="169">
        <v>11702.145</v>
      </c>
      <c r="CW24" s="169">
        <v>12191.692999999999</v>
      </c>
      <c r="CX24" s="169">
        <v>12010</v>
      </c>
      <c r="CY24" s="169">
        <v>12578.788</v>
      </c>
      <c r="CZ24" s="169">
        <v>12599.034</v>
      </c>
      <c r="DA24" s="169">
        <v>12428.218000000001</v>
      </c>
      <c r="DB24" s="169">
        <v>12786.707</v>
      </c>
      <c r="DC24" s="169">
        <v>13147.032999999999</v>
      </c>
      <c r="DD24" s="169">
        <v>12917.816000000001</v>
      </c>
      <c r="DE24" s="169">
        <v>12658.245000000001</v>
      </c>
      <c r="DF24" s="169">
        <v>12630.203</v>
      </c>
      <c r="DG24" s="169">
        <v>12744.700999999999</v>
      </c>
      <c r="DH24" s="169">
        <v>12507.612999999999</v>
      </c>
      <c r="DI24" s="169">
        <v>12149.6339999999</v>
      </c>
      <c r="DJ24" s="169">
        <v>11837.007</v>
      </c>
      <c r="DK24" s="169">
        <v>11874.937</v>
      </c>
      <c r="DL24" s="169">
        <v>11839.133</v>
      </c>
      <c r="DM24" s="169">
        <v>11786.272999999999</v>
      </c>
      <c r="DN24" s="169">
        <v>11757.44</v>
      </c>
      <c r="DO24" s="169">
        <v>11780.482</v>
      </c>
    </row>
    <row r="25" spans="29:119">
      <c r="AC25" s="36"/>
      <c r="AD25" s="2"/>
      <c r="AE25" s="43" t="s">
        <v>28</v>
      </c>
      <c r="AF25" s="50">
        <f t="shared" si="7"/>
        <v>27271</v>
      </c>
      <c r="AG25" s="161">
        <f>SUM(BA82:BA86)</f>
        <v>12352</v>
      </c>
      <c r="AH25" s="161">
        <f>SUM(BD82:BD86)</f>
        <v>14919</v>
      </c>
      <c r="AI25" s="49" t="s">
        <v>28</v>
      </c>
      <c r="AJ25" s="59">
        <f t="shared" si="8"/>
        <v>31233.956999999988</v>
      </c>
      <c r="AK25" s="59">
        <f>SUM(BF82:BF86)</f>
        <v>14327.81699999999</v>
      </c>
      <c r="AL25" s="59">
        <f>SUM(BI82:BI86)</f>
        <v>16906.14</v>
      </c>
      <c r="AM25" s="49" t="s">
        <v>28</v>
      </c>
      <c r="AN25" s="60">
        <f t="shared" si="9"/>
        <v>14.531762678302915</v>
      </c>
      <c r="AO25" s="60">
        <f t="shared" si="10"/>
        <v>15.995927784974013</v>
      </c>
      <c r="AP25" s="60">
        <f t="shared" si="11"/>
        <v>13.319525437361749</v>
      </c>
      <c r="AX25" s="1">
        <f t="shared" si="6"/>
        <v>19</v>
      </c>
      <c r="AY25" s="165">
        <f t="shared" si="6"/>
        <v>2036</v>
      </c>
      <c r="AZ25" s="13">
        <v>18</v>
      </c>
      <c r="BA25" s="156">
        <f t="shared" si="0"/>
        <v>8033</v>
      </c>
      <c r="BB25" s="13">
        <v>18</v>
      </c>
      <c r="BC25" s="13">
        <f t="shared" si="1"/>
        <v>-8033</v>
      </c>
      <c r="BD25" s="156">
        <f t="shared" si="2"/>
        <v>7750</v>
      </c>
      <c r="BF25" s="27">
        <f t="shared" si="3"/>
        <v>8777.0130000000008</v>
      </c>
      <c r="BG25" s="15">
        <v>18</v>
      </c>
      <c r="BH25" s="16">
        <f t="shared" si="4"/>
        <v>-8777.0130000000008</v>
      </c>
      <c r="BI25" s="26">
        <f t="shared" si="5"/>
        <v>8333.9419999999991</v>
      </c>
      <c r="BM25" s="168">
        <v>20</v>
      </c>
      <c r="BN25" s="166">
        <v>10384</v>
      </c>
      <c r="BO25" s="166">
        <v>10591.096</v>
      </c>
      <c r="BP25" s="166">
        <v>10649.446</v>
      </c>
      <c r="BQ25" s="166">
        <v>10377.782999999999</v>
      </c>
      <c r="BR25" s="166">
        <v>10228.306</v>
      </c>
      <c r="BS25" s="166">
        <v>10487.016</v>
      </c>
      <c r="BT25" s="166">
        <v>10752.102999999999</v>
      </c>
      <c r="BU25" s="166">
        <v>10923.036</v>
      </c>
      <c r="BV25" s="166">
        <v>11217.093999999999</v>
      </c>
      <c r="BW25" s="166">
        <v>11521.005999999999</v>
      </c>
      <c r="BX25" s="166">
        <v>11782.648999999999</v>
      </c>
      <c r="BY25" s="166">
        <v>11751.014999999999</v>
      </c>
      <c r="BZ25" s="166">
        <v>11721.308999999999</v>
      </c>
      <c r="CA25" s="166">
        <v>11909.6989999999</v>
      </c>
      <c r="CB25" s="166">
        <v>12381.721</v>
      </c>
      <c r="CC25" s="166">
        <v>12121.175999999999</v>
      </c>
      <c r="CD25" s="166">
        <v>11948.03</v>
      </c>
      <c r="CE25" s="166">
        <v>11828.233</v>
      </c>
      <c r="CF25" s="166">
        <v>11898.7589999999</v>
      </c>
      <c r="CG25" s="166">
        <v>11751.569</v>
      </c>
      <c r="CH25" s="166">
        <v>11314.742</v>
      </c>
      <c r="CI25" s="166">
        <v>11065.575000000001</v>
      </c>
      <c r="CJ25" s="166">
        <v>11104.008</v>
      </c>
      <c r="CK25" s="166">
        <v>11071.436</v>
      </c>
      <c r="CL25" s="166">
        <v>11026.569</v>
      </c>
      <c r="CM25" s="164">
        <v>11001.821</v>
      </c>
      <c r="CN25" s="164"/>
      <c r="CO25" s="171">
        <v>20</v>
      </c>
      <c r="CP25" s="169">
        <v>11397</v>
      </c>
      <c r="CQ25" s="169">
        <v>11333.805</v>
      </c>
      <c r="CR25" s="169">
        <v>11647.427</v>
      </c>
      <c r="CS25" s="169">
        <v>11510.174999999999</v>
      </c>
      <c r="CT25" s="169">
        <v>11183.584999999999</v>
      </c>
      <c r="CU25" s="169">
        <v>11374.710999999999</v>
      </c>
      <c r="CV25" s="169">
        <v>11731.45</v>
      </c>
      <c r="CW25" s="169">
        <v>12025.254999999999</v>
      </c>
      <c r="CX25" s="169">
        <v>12520.252</v>
      </c>
      <c r="CY25" s="169">
        <v>12406.941999999999</v>
      </c>
      <c r="CZ25" s="169">
        <v>12958.332</v>
      </c>
      <c r="DA25" s="169">
        <v>12967.511999999901</v>
      </c>
      <c r="DB25" s="169">
        <v>12853.937</v>
      </c>
      <c r="DC25" s="169">
        <v>13202.79</v>
      </c>
      <c r="DD25" s="169">
        <v>13556.802</v>
      </c>
      <c r="DE25" s="169">
        <v>13312.460999999999</v>
      </c>
      <c r="DF25" s="169">
        <v>13057.816000000001</v>
      </c>
      <c r="DG25" s="169">
        <v>13027.643</v>
      </c>
      <c r="DH25" s="169">
        <v>13143.0989999999</v>
      </c>
      <c r="DI25" s="169">
        <v>12899.572</v>
      </c>
      <c r="DJ25" s="169">
        <v>12548.181999999901</v>
      </c>
      <c r="DK25" s="169">
        <v>12222.891</v>
      </c>
      <c r="DL25" s="169">
        <v>12261.612999999999</v>
      </c>
      <c r="DM25" s="169">
        <v>12222.517</v>
      </c>
      <c r="DN25" s="169">
        <v>12167.018</v>
      </c>
      <c r="DO25" s="169">
        <v>12137.213</v>
      </c>
    </row>
    <row r="26" spans="29:119">
      <c r="AC26" s="35"/>
      <c r="AD26" s="3"/>
      <c r="AE26" s="43" t="s">
        <v>29</v>
      </c>
      <c r="AF26" s="50">
        <f t="shared" si="7"/>
        <v>21729</v>
      </c>
      <c r="AG26" s="161">
        <f>SUM(BA87:BA91)</f>
        <v>9225</v>
      </c>
      <c r="AH26" s="161">
        <f>SUM(BD87:BD91)</f>
        <v>12504</v>
      </c>
      <c r="AI26" s="49" t="s">
        <v>29</v>
      </c>
      <c r="AJ26" s="59">
        <f t="shared" si="8"/>
        <v>24734.678999999982</v>
      </c>
      <c r="AK26" s="59">
        <f>SUM(BF87:BF91)</f>
        <v>10856.941999999979</v>
      </c>
      <c r="AL26" s="59">
        <f>SUM(BI87:BI91)</f>
        <v>13877.737000000001</v>
      </c>
      <c r="AM26" s="49" t="s">
        <v>29</v>
      </c>
      <c r="AN26" s="60">
        <f t="shared" si="9"/>
        <v>13.832569377329754</v>
      </c>
      <c r="AO26" s="60">
        <f t="shared" si="10"/>
        <v>17.690428184281618</v>
      </c>
      <c r="AP26" s="60">
        <f t="shared" si="11"/>
        <v>10.986380358285357</v>
      </c>
      <c r="AX26" s="1">
        <f t="shared" si="6"/>
        <v>20</v>
      </c>
      <c r="AY26" s="165">
        <f t="shared" si="6"/>
        <v>2037</v>
      </c>
      <c r="AZ26" s="13">
        <v>19</v>
      </c>
      <c r="BA26" s="156">
        <f t="shared" si="0"/>
        <v>10060</v>
      </c>
      <c r="BB26" s="13">
        <v>19</v>
      </c>
      <c r="BC26" s="13">
        <f t="shared" si="1"/>
        <v>-10060</v>
      </c>
      <c r="BD26" s="156">
        <f t="shared" si="2"/>
        <v>10748</v>
      </c>
      <c r="BF26" s="27">
        <f t="shared" si="3"/>
        <v>11318.867</v>
      </c>
      <c r="BG26" s="15">
        <v>19</v>
      </c>
      <c r="BH26" s="16">
        <f t="shared" si="4"/>
        <v>-11318.867</v>
      </c>
      <c r="BI26" s="26">
        <f t="shared" si="5"/>
        <v>12599.034</v>
      </c>
      <c r="BM26" s="168">
        <v>21</v>
      </c>
      <c r="BN26" s="166">
        <v>10634</v>
      </c>
      <c r="BO26" s="166">
        <v>10362.504000000001</v>
      </c>
      <c r="BP26" s="166">
        <v>10524.563</v>
      </c>
      <c r="BQ26" s="166">
        <v>10548.3939999999</v>
      </c>
      <c r="BR26" s="166">
        <v>10276.039000000001</v>
      </c>
      <c r="BS26" s="166">
        <v>10120.179</v>
      </c>
      <c r="BT26" s="166">
        <v>10349.556</v>
      </c>
      <c r="BU26" s="166">
        <v>10596.938</v>
      </c>
      <c r="BV26" s="166">
        <v>10764.556999999901</v>
      </c>
      <c r="BW26" s="166">
        <v>11061.02</v>
      </c>
      <c r="BX26" s="166">
        <v>11352.281000000001</v>
      </c>
      <c r="BY26" s="166">
        <v>11614.668</v>
      </c>
      <c r="BZ26" s="166">
        <v>11580.771999999901</v>
      </c>
      <c r="CA26" s="166">
        <v>11572.6089999999</v>
      </c>
      <c r="CB26" s="166">
        <v>11759.212</v>
      </c>
      <c r="CC26" s="166">
        <v>12199.377</v>
      </c>
      <c r="CD26" s="166">
        <v>11948.041999999999</v>
      </c>
      <c r="CE26" s="166">
        <v>11777.516</v>
      </c>
      <c r="CF26" s="166">
        <v>11671.308000000001</v>
      </c>
      <c r="CG26" s="166">
        <v>11739.468000000001</v>
      </c>
      <c r="CH26" s="166">
        <v>11589.22</v>
      </c>
      <c r="CI26" s="166">
        <v>11183.78</v>
      </c>
      <c r="CJ26" s="166">
        <v>10933.573</v>
      </c>
      <c r="CK26" s="166">
        <v>10970.788</v>
      </c>
      <c r="CL26" s="166">
        <v>10937.953</v>
      </c>
      <c r="CM26" s="164">
        <v>10893.502</v>
      </c>
      <c r="CN26" s="164"/>
      <c r="CO26" s="171">
        <v>21</v>
      </c>
      <c r="CP26" s="169">
        <v>10363</v>
      </c>
      <c r="CQ26" s="169">
        <v>10844.874</v>
      </c>
      <c r="CR26" s="169">
        <v>10785.521999999901</v>
      </c>
      <c r="CS26" s="169">
        <v>10993.878000000001</v>
      </c>
      <c r="CT26" s="169">
        <v>10858.210999999999</v>
      </c>
      <c r="CU26" s="169">
        <v>10550.614</v>
      </c>
      <c r="CV26" s="169">
        <v>10719.803</v>
      </c>
      <c r="CW26" s="169">
        <v>11038.43</v>
      </c>
      <c r="CX26" s="169">
        <v>11301.591999999901</v>
      </c>
      <c r="CY26" s="169">
        <v>11758.843000000001</v>
      </c>
      <c r="CZ26" s="169">
        <v>11691.57</v>
      </c>
      <c r="DA26" s="169">
        <v>12188.206</v>
      </c>
      <c r="DB26" s="169">
        <v>12191.163999999901</v>
      </c>
      <c r="DC26" s="169">
        <v>12117.902</v>
      </c>
      <c r="DD26" s="169">
        <v>12431.989</v>
      </c>
      <c r="DE26" s="169">
        <v>12756.15</v>
      </c>
      <c r="DF26" s="169">
        <v>12522.903</v>
      </c>
      <c r="DG26" s="169">
        <v>12293.627</v>
      </c>
      <c r="DH26" s="169">
        <v>12264.86</v>
      </c>
      <c r="DI26" s="169">
        <v>12371.361000000001</v>
      </c>
      <c r="DJ26" s="169">
        <v>12144.473</v>
      </c>
      <c r="DK26" s="169">
        <v>11824.6989999999</v>
      </c>
      <c r="DL26" s="169">
        <v>11521.035</v>
      </c>
      <c r="DM26" s="169">
        <v>11558.2</v>
      </c>
      <c r="DN26" s="169">
        <v>11520.353999999999</v>
      </c>
      <c r="DO26" s="169">
        <v>11468.236000000001</v>
      </c>
    </row>
    <row r="27" spans="29:119">
      <c r="AC27" s="35"/>
      <c r="AD27" s="3"/>
      <c r="AE27" s="43" t="s">
        <v>30</v>
      </c>
      <c r="AF27" s="50">
        <f t="shared" si="7"/>
        <v>13879</v>
      </c>
      <c r="AG27" s="161">
        <f>SUM(BA92:BA96)</f>
        <v>5482</v>
      </c>
      <c r="AH27" s="161">
        <f>SUM(BD92:BD96)</f>
        <v>8397</v>
      </c>
      <c r="AI27" s="49" t="s">
        <v>30</v>
      </c>
      <c r="AJ27" s="59">
        <f t="shared" si="8"/>
        <v>14341.81399999998</v>
      </c>
      <c r="AK27" s="59">
        <f>SUM(BF92:BF96)</f>
        <v>5912.6659999999902</v>
      </c>
      <c r="AL27" s="59">
        <f>SUM(BI92:BI96)</f>
        <v>8429.1479999999901</v>
      </c>
      <c r="AM27" s="49" t="s">
        <v>30</v>
      </c>
      <c r="AN27" s="60">
        <f t="shared" si="9"/>
        <v>3.334635060162694</v>
      </c>
      <c r="AO27" s="60">
        <f t="shared" si="10"/>
        <v>7.8560014593212362</v>
      </c>
      <c r="AP27" s="60">
        <f t="shared" si="11"/>
        <v>0.38285101822067563</v>
      </c>
      <c r="AX27" s="1">
        <f t="shared" si="6"/>
        <v>21</v>
      </c>
      <c r="AY27" s="165">
        <f t="shared" si="6"/>
        <v>2038</v>
      </c>
      <c r="AZ27" s="13">
        <v>20</v>
      </c>
      <c r="BA27" s="156">
        <f t="shared" si="0"/>
        <v>10384</v>
      </c>
      <c r="BB27" s="13">
        <v>20</v>
      </c>
      <c r="BC27" s="13">
        <f t="shared" si="1"/>
        <v>-10384</v>
      </c>
      <c r="BD27" s="156">
        <f t="shared" si="2"/>
        <v>11397</v>
      </c>
      <c r="BF27" s="27">
        <f t="shared" si="3"/>
        <v>11782.648999999999</v>
      </c>
      <c r="BG27" s="15">
        <v>20</v>
      </c>
      <c r="BH27" s="16">
        <f t="shared" si="4"/>
        <v>-11782.648999999999</v>
      </c>
      <c r="BI27" s="26">
        <f t="shared" si="5"/>
        <v>12958.332</v>
      </c>
      <c r="BM27" s="168">
        <v>22</v>
      </c>
      <c r="BN27" s="166">
        <v>10458</v>
      </c>
      <c r="BO27" s="166">
        <v>10551.817999999999</v>
      </c>
      <c r="BP27" s="166">
        <v>10292.120000000001</v>
      </c>
      <c r="BQ27" s="166">
        <v>10414.949000000001</v>
      </c>
      <c r="BR27" s="166">
        <v>10411.184999999999</v>
      </c>
      <c r="BS27" s="166">
        <v>10140.416999999999</v>
      </c>
      <c r="BT27" s="166">
        <v>9977.9330000000009</v>
      </c>
      <c r="BU27" s="166">
        <v>10179.57</v>
      </c>
      <c r="BV27" s="166">
        <v>10421.841</v>
      </c>
      <c r="BW27" s="166">
        <v>10585.216999999901</v>
      </c>
      <c r="BX27" s="166">
        <v>10886.111000000001</v>
      </c>
      <c r="BY27" s="166">
        <v>11162.716999999901</v>
      </c>
      <c r="BZ27" s="166">
        <v>11425.6989999999</v>
      </c>
      <c r="CA27" s="166">
        <v>11390.3939999999</v>
      </c>
      <c r="CB27" s="166">
        <v>11403.902</v>
      </c>
      <c r="CC27" s="166">
        <v>11589.011</v>
      </c>
      <c r="CD27" s="166">
        <v>11995.295</v>
      </c>
      <c r="CE27" s="166">
        <v>11753.406999999999</v>
      </c>
      <c r="CF27" s="166">
        <v>11586.668</v>
      </c>
      <c r="CG27" s="166">
        <v>11494.844999999999</v>
      </c>
      <c r="CH27" s="166">
        <v>11560.89</v>
      </c>
      <c r="CI27" s="166">
        <v>11406.121999999999</v>
      </c>
      <c r="CJ27" s="166">
        <v>11033.918</v>
      </c>
      <c r="CK27" s="166">
        <v>10783.173999999901</v>
      </c>
      <c r="CL27" s="166">
        <v>10819.953</v>
      </c>
      <c r="CM27" s="164">
        <v>10786.423999999901</v>
      </c>
      <c r="CN27" s="164"/>
      <c r="CO27" s="171">
        <v>22</v>
      </c>
      <c r="CP27" s="169">
        <v>10567</v>
      </c>
      <c r="CQ27" s="169">
        <v>10087.75</v>
      </c>
      <c r="CR27" s="169">
        <v>10413.177</v>
      </c>
      <c r="CS27" s="169">
        <v>10362.445</v>
      </c>
      <c r="CT27" s="169">
        <v>10485.907999999999</v>
      </c>
      <c r="CU27" s="169">
        <v>10348.651</v>
      </c>
      <c r="CV27" s="169">
        <v>10054.733</v>
      </c>
      <c r="CW27" s="169">
        <v>10205.178</v>
      </c>
      <c r="CX27" s="169">
        <v>10503.089</v>
      </c>
      <c r="CY27" s="169">
        <v>10737.261</v>
      </c>
      <c r="CZ27" s="169">
        <v>11163.588</v>
      </c>
      <c r="DA27" s="169">
        <v>11146.751</v>
      </c>
      <c r="DB27" s="169">
        <v>11594.446</v>
      </c>
      <c r="DC27" s="169">
        <v>11590.375</v>
      </c>
      <c r="DD27" s="169">
        <v>11561.825000000001</v>
      </c>
      <c r="DE27" s="169">
        <v>11844.466999999901</v>
      </c>
      <c r="DF27" s="169">
        <v>12143.105</v>
      </c>
      <c r="DG27" s="169">
        <v>11914.868999999901</v>
      </c>
      <c r="DH27" s="169">
        <v>11708.357</v>
      </c>
      <c r="DI27" s="169">
        <v>11680.128000000001</v>
      </c>
      <c r="DJ27" s="169">
        <v>11777.846</v>
      </c>
      <c r="DK27" s="169">
        <v>11564.438</v>
      </c>
      <c r="DL27" s="169">
        <v>11271.905000000001</v>
      </c>
      <c r="DM27" s="169">
        <v>10986.0469999999</v>
      </c>
      <c r="DN27" s="169">
        <v>11022.285</v>
      </c>
      <c r="DO27" s="169">
        <v>10984.743</v>
      </c>
    </row>
    <row r="28" spans="29:119">
      <c r="AC28" s="40"/>
      <c r="AD28" s="5"/>
      <c r="AE28" s="43" t="s">
        <v>31</v>
      </c>
      <c r="AF28" s="50">
        <f t="shared" si="7"/>
        <v>7821</v>
      </c>
      <c r="AG28" s="161">
        <f>SUM(BA97)</f>
        <v>2467</v>
      </c>
      <c r="AH28" s="161">
        <f>SUM(BD97)</f>
        <v>5354</v>
      </c>
      <c r="AI28" s="49" t="s">
        <v>31</v>
      </c>
      <c r="AJ28" s="59">
        <f t="shared" si="8"/>
        <v>9111.8289999999997</v>
      </c>
      <c r="AK28" s="59">
        <f>BF97</f>
        <v>3260.77</v>
      </c>
      <c r="AL28" s="59">
        <f>BI97</f>
        <v>5851.0590000000002</v>
      </c>
      <c r="AM28" s="49" t="s">
        <v>31</v>
      </c>
      <c r="AN28" s="60">
        <f t="shared" si="9"/>
        <v>16.504654136299703</v>
      </c>
      <c r="AO28" s="60">
        <f t="shared" si="10"/>
        <v>32.175516822051073</v>
      </c>
      <c r="AP28" s="60">
        <f t="shared" si="11"/>
        <v>9.283881210310053</v>
      </c>
      <c r="AX28" s="1">
        <f t="shared" si="6"/>
        <v>22</v>
      </c>
      <c r="AY28" s="165">
        <f t="shared" si="6"/>
        <v>2039</v>
      </c>
      <c r="AZ28" s="13">
        <v>21</v>
      </c>
      <c r="BA28" s="156">
        <f t="shared" si="0"/>
        <v>10634</v>
      </c>
      <c r="BB28" s="13">
        <v>21</v>
      </c>
      <c r="BC28" s="13">
        <f t="shared" si="1"/>
        <v>-10634</v>
      </c>
      <c r="BD28" s="156">
        <f t="shared" si="2"/>
        <v>10363</v>
      </c>
      <c r="BF28" s="27">
        <f t="shared" si="3"/>
        <v>11352.281000000001</v>
      </c>
      <c r="BG28" s="15">
        <v>21</v>
      </c>
      <c r="BH28" s="16">
        <f t="shared" si="4"/>
        <v>-11352.281000000001</v>
      </c>
      <c r="BI28" s="26">
        <f t="shared" si="5"/>
        <v>11691.57</v>
      </c>
      <c r="BM28" s="168">
        <v>23</v>
      </c>
      <c r="BN28" s="166">
        <v>10109</v>
      </c>
      <c r="BO28" s="166">
        <v>10278.503000000001</v>
      </c>
      <c r="BP28" s="166">
        <v>10353.728999999999</v>
      </c>
      <c r="BQ28" s="166">
        <v>10099.790999999999</v>
      </c>
      <c r="BR28" s="166">
        <v>10192.038</v>
      </c>
      <c r="BS28" s="166">
        <v>10167.446</v>
      </c>
      <c r="BT28" s="166">
        <v>9898.4969999999994</v>
      </c>
      <c r="BU28" s="166">
        <v>9731.6559999999899</v>
      </c>
      <c r="BV28" s="166">
        <v>9920.3240000000005</v>
      </c>
      <c r="BW28" s="166">
        <v>10155.566999999999</v>
      </c>
      <c r="BX28" s="166">
        <v>10313.777</v>
      </c>
      <c r="BY28" s="166">
        <v>10613.767</v>
      </c>
      <c r="BZ28" s="166">
        <v>10876.55</v>
      </c>
      <c r="CA28" s="166">
        <v>11135.726000000001</v>
      </c>
      <c r="CB28" s="166">
        <v>11099.083000000001</v>
      </c>
      <c r="CC28" s="166">
        <v>11128.503999999901</v>
      </c>
      <c r="CD28" s="166">
        <v>11310.205</v>
      </c>
      <c r="CE28" s="166">
        <v>11685.788</v>
      </c>
      <c r="CF28" s="166">
        <v>11455.0189999999</v>
      </c>
      <c r="CG28" s="166">
        <v>11293.303</v>
      </c>
      <c r="CH28" s="166">
        <v>11212.675999999999</v>
      </c>
      <c r="CI28" s="166">
        <v>11276.928</v>
      </c>
      <c r="CJ28" s="166">
        <v>11121.486000000001</v>
      </c>
      <c r="CK28" s="166">
        <v>10777.236000000001</v>
      </c>
      <c r="CL28" s="166">
        <v>10529.706</v>
      </c>
      <c r="CM28" s="164">
        <v>10565.723</v>
      </c>
      <c r="CN28" s="164"/>
      <c r="CO28" s="171">
        <v>23</v>
      </c>
      <c r="CP28" s="169">
        <v>10165</v>
      </c>
      <c r="CQ28" s="169">
        <v>10218.893</v>
      </c>
      <c r="CR28" s="169">
        <v>9805.7710000000006</v>
      </c>
      <c r="CS28" s="169">
        <v>10030.132</v>
      </c>
      <c r="CT28" s="169">
        <v>9980.7829999999994</v>
      </c>
      <c r="CU28" s="169">
        <v>10044.303</v>
      </c>
      <c r="CV28" s="169">
        <v>9905.2960000000003</v>
      </c>
      <c r="CW28" s="169">
        <v>9621.3719999999994</v>
      </c>
      <c r="CX28" s="169">
        <v>9767.5329999999994</v>
      </c>
      <c r="CY28" s="169">
        <v>10049.829</v>
      </c>
      <c r="CZ28" s="169">
        <v>10265.081</v>
      </c>
      <c r="DA28" s="169">
        <v>10666.715</v>
      </c>
      <c r="DB28" s="169">
        <v>10679.999</v>
      </c>
      <c r="DC28" s="169">
        <v>11091.937</v>
      </c>
      <c r="DD28" s="169">
        <v>11083.75</v>
      </c>
      <c r="DE28" s="169">
        <v>11082.896999999901</v>
      </c>
      <c r="DF28" s="169">
        <v>11343.444</v>
      </c>
      <c r="DG28" s="169">
        <v>11621.486000000001</v>
      </c>
      <c r="DH28" s="169">
        <v>11399.838</v>
      </c>
      <c r="DI28" s="169">
        <v>11209.987999999999</v>
      </c>
      <c r="DJ28" s="169">
        <v>11182.598</v>
      </c>
      <c r="DK28" s="169">
        <v>11274.008</v>
      </c>
      <c r="DL28" s="169">
        <v>11071.493</v>
      </c>
      <c r="DM28" s="169">
        <v>10798.866</v>
      </c>
      <c r="DN28" s="169">
        <v>10526.913999999901</v>
      </c>
      <c r="DO28" s="169">
        <v>10562.681</v>
      </c>
    </row>
    <row r="29" spans="29:119" ht="15.75" thickBot="1">
      <c r="AC29" s="40"/>
      <c r="AD29" s="5"/>
      <c r="AE29" s="51" t="s">
        <v>33</v>
      </c>
      <c r="AF29" s="56">
        <f>SUM(AF10:AF28)</f>
        <v>1141374</v>
      </c>
      <c r="AG29" s="52">
        <f>SUM(AG10:AG28)</f>
        <v>565146</v>
      </c>
      <c r="AH29" s="52">
        <f>SUM(AH10:AH28)</f>
        <v>576228</v>
      </c>
      <c r="AI29" s="53" t="s">
        <v>33</v>
      </c>
      <c r="AJ29" s="52">
        <f t="shared" si="8"/>
        <v>1185989.358</v>
      </c>
      <c r="AK29" s="52">
        <f>SUM(AK10:AK28)</f>
        <v>590756.44799999986</v>
      </c>
      <c r="AL29" s="52">
        <f>SUM(AL10:AL28)</f>
        <v>595232.91</v>
      </c>
      <c r="AM29" s="53" t="s">
        <v>33</v>
      </c>
      <c r="AN29" s="54">
        <f t="shared" si="9"/>
        <v>3.9089166215456115</v>
      </c>
      <c r="AO29" s="54">
        <f t="shared" si="10"/>
        <v>4.5316516439999326</v>
      </c>
      <c r="AP29" s="54">
        <f t="shared" si="11"/>
        <v>3.2981580207834456</v>
      </c>
      <c r="AX29" s="1">
        <f t="shared" si="6"/>
        <v>23</v>
      </c>
      <c r="AY29" s="165">
        <f t="shared" si="6"/>
        <v>2040</v>
      </c>
      <c r="AZ29" s="13">
        <v>22</v>
      </c>
      <c r="BA29" s="156">
        <f t="shared" si="0"/>
        <v>10458</v>
      </c>
      <c r="BB29" s="13">
        <v>22</v>
      </c>
      <c r="BC29" s="13">
        <f t="shared" si="1"/>
        <v>-10458</v>
      </c>
      <c r="BD29" s="156">
        <f t="shared" si="2"/>
        <v>10567</v>
      </c>
      <c r="BF29" s="27">
        <f t="shared" si="3"/>
        <v>10886.111000000001</v>
      </c>
      <c r="BG29" s="15">
        <v>22</v>
      </c>
      <c r="BH29" s="16">
        <f t="shared" si="4"/>
        <v>-10886.111000000001</v>
      </c>
      <c r="BI29" s="26">
        <f t="shared" si="5"/>
        <v>11163.588</v>
      </c>
      <c r="BM29" s="168">
        <v>24</v>
      </c>
      <c r="BN29" s="166">
        <v>10354</v>
      </c>
      <c r="BO29" s="166">
        <v>10048.468000000001</v>
      </c>
      <c r="BP29" s="166">
        <v>10193.52</v>
      </c>
      <c r="BQ29" s="166">
        <v>10259.346</v>
      </c>
      <c r="BR29" s="166">
        <v>10006.359</v>
      </c>
      <c r="BS29" s="166">
        <v>10078.822</v>
      </c>
      <c r="BT29" s="166">
        <v>10034.607</v>
      </c>
      <c r="BU29" s="166">
        <v>9765.3019999999997</v>
      </c>
      <c r="BV29" s="166">
        <v>9602.9189999999999</v>
      </c>
      <c r="BW29" s="166">
        <v>9784.2579999999998</v>
      </c>
      <c r="BX29" s="166">
        <v>10017.152</v>
      </c>
      <c r="BY29" s="166">
        <v>10172.867</v>
      </c>
      <c r="BZ29" s="166">
        <v>10474.496999999999</v>
      </c>
      <c r="CA29" s="166">
        <v>10729.204</v>
      </c>
      <c r="CB29" s="166">
        <v>10988.332</v>
      </c>
      <c r="CC29" s="166">
        <v>10950.8489999999</v>
      </c>
      <c r="CD29" s="166">
        <v>10990.673999999901</v>
      </c>
      <c r="CE29" s="166">
        <v>11171.532999999999</v>
      </c>
      <c r="CF29" s="166">
        <v>11529.7689999999</v>
      </c>
      <c r="CG29" s="166">
        <v>11304.999</v>
      </c>
      <c r="CH29" s="166">
        <v>11144.661</v>
      </c>
      <c r="CI29" s="166">
        <v>11070.288</v>
      </c>
      <c r="CJ29" s="166">
        <v>11133.99</v>
      </c>
      <c r="CK29" s="166">
        <v>10977.078</v>
      </c>
      <c r="CL29" s="166">
        <v>10648.28</v>
      </c>
      <c r="CM29" s="164">
        <v>10401.141</v>
      </c>
      <c r="CN29" s="164"/>
      <c r="CO29" s="171">
        <v>24</v>
      </c>
      <c r="CP29" s="169">
        <v>10196</v>
      </c>
      <c r="CQ29" s="169">
        <v>9948.6039999999994</v>
      </c>
      <c r="CR29" s="169">
        <v>9992.2880000000005</v>
      </c>
      <c r="CS29" s="169">
        <v>9624.5560000000005</v>
      </c>
      <c r="CT29" s="169">
        <v>9790.8639999999996</v>
      </c>
      <c r="CU29" s="169">
        <v>9742.2520000000004</v>
      </c>
      <c r="CV29" s="169">
        <v>9764.8770000000004</v>
      </c>
      <c r="CW29" s="169">
        <v>9625.6919999999991</v>
      </c>
      <c r="CX29" s="169">
        <v>9354.4059999999899</v>
      </c>
      <c r="CY29" s="169">
        <v>9498.1859999999997</v>
      </c>
      <c r="CZ29" s="169">
        <v>9770.4619999999995</v>
      </c>
      <c r="DA29" s="169">
        <v>9975.41</v>
      </c>
      <c r="DB29" s="169">
        <v>10362.208000000001</v>
      </c>
      <c r="DC29" s="169">
        <v>10393.581</v>
      </c>
      <c r="DD29" s="169">
        <v>10783.413999999901</v>
      </c>
      <c r="DE29" s="169">
        <v>10773.909</v>
      </c>
      <c r="DF29" s="169">
        <v>10788.022999999999</v>
      </c>
      <c r="DG29" s="169">
        <v>11036.58</v>
      </c>
      <c r="DH29" s="169">
        <v>11302.624</v>
      </c>
      <c r="DI29" s="169">
        <v>11085.145</v>
      </c>
      <c r="DJ29" s="169">
        <v>10905.293</v>
      </c>
      <c r="DK29" s="169">
        <v>10877.945</v>
      </c>
      <c r="DL29" s="169">
        <v>10965.121999999999</v>
      </c>
      <c r="DM29" s="169">
        <v>10769.736000000001</v>
      </c>
      <c r="DN29" s="169">
        <v>10508.790999999999</v>
      </c>
      <c r="DO29" s="169">
        <v>10244.525</v>
      </c>
    </row>
    <row r="30" spans="29:119" ht="15.75" thickTop="1">
      <c r="AC30" s="39"/>
      <c r="AD30" s="7"/>
      <c r="AE30" s="42" t="s">
        <v>32</v>
      </c>
      <c r="AF30" s="50">
        <f t="shared" si="7"/>
        <v>259815</v>
      </c>
      <c r="AG30" s="161">
        <f>SUM(BA7:BA22)</f>
        <v>133797</v>
      </c>
      <c r="AH30" s="161">
        <f>SUM(BD7:BD22)</f>
        <v>126018</v>
      </c>
      <c r="AI30" s="49" t="s">
        <v>32</v>
      </c>
      <c r="AJ30" s="59">
        <f t="shared" si="8"/>
        <v>254629.70699999991</v>
      </c>
      <c r="AK30" s="59">
        <f>SUM(BF7:BF22)</f>
        <v>130780.37599999995</v>
      </c>
      <c r="AL30" s="59">
        <f>SUM(BI7:BI22)</f>
        <v>123849.33099999996</v>
      </c>
      <c r="AM30" s="49" t="s">
        <v>32</v>
      </c>
      <c r="AN30" s="60">
        <f>(AJ30-AF30)/AF30*100</f>
        <v>-1.9957635240459914</v>
      </c>
      <c r="AO30" s="60">
        <f t="shared" si="10"/>
        <v>-2.2546275327548857</v>
      </c>
      <c r="AP30" s="60">
        <f t="shared" si="11"/>
        <v>-1.7209200272977181</v>
      </c>
      <c r="AX30" s="1">
        <f t="shared" si="6"/>
        <v>24</v>
      </c>
      <c r="AY30" s="165">
        <f t="shared" si="6"/>
        <v>2041</v>
      </c>
      <c r="AZ30" s="13">
        <v>23</v>
      </c>
      <c r="BA30" s="156">
        <f t="shared" si="0"/>
        <v>10109</v>
      </c>
      <c r="BB30" s="13">
        <v>23</v>
      </c>
      <c r="BC30" s="13">
        <f t="shared" si="1"/>
        <v>-10109</v>
      </c>
      <c r="BD30" s="156">
        <f t="shared" si="2"/>
        <v>10165</v>
      </c>
      <c r="BF30" s="27">
        <f t="shared" si="3"/>
        <v>10313.777</v>
      </c>
      <c r="BG30" s="15">
        <v>23</v>
      </c>
      <c r="BH30" s="16">
        <f t="shared" si="4"/>
        <v>-10313.777</v>
      </c>
      <c r="BI30" s="26">
        <f t="shared" si="5"/>
        <v>10265.081</v>
      </c>
      <c r="BM30" s="168">
        <v>25</v>
      </c>
      <c r="BN30" s="166">
        <v>10163</v>
      </c>
      <c r="BO30" s="166">
        <v>10258.347</v>
      </c>
      <c r="BP30" s="166">
        <v>9955.5450000000001</v>
      </c>
      <c r="BQ30" s="166">
        <v>10083.39</v>
      </c>
      <c r="BR30" s="166">
        <v>10139.665000000001</v>
      </c>
      <c r="BS30" s="166">
        <v>9887.9380000000001</v>
      </c>
      <c r="BT30" s="166">
        <v>9943.0910000000003</v>
      </c>
      <c r="BU30" s="166">
        <v>9883.7279999999992</v>
      </c>
      <c r="BV30" s="166">
        <v>9620.652</v>
      </c>
      <c r="BW30" s="166">
        <v>9462.3159999999898</v>
      </c>
      <c r="BX30" s="166">
        <v>9637.2209999999995</v>
      </c>
      <c r="BY30" s="166">
        <v>9867.8709999999992</v>
      </c>
      <c r="BZ30" s="166">
        <v>10021.601999999901</v>
      </c>
      <c r="CA30" s="166">
        <v>10322.927</v>
      </c>
      <c r="CB30" s="166">
        <v>10570.556999999901</v>
      </c>
      <c r="CC30" s="166">
        <v>10829.575999999999</v>
      </c>
      <c r="CD30" s="166">
        <v>10791.450999999999</v>
      </c>
      <c r="CE30" s="166">
        <v>10838.2589999999</v>
      </c>
      <c r="CF30" s="166">
        <v>11017.828</v>
      </c>
      <c r="CG30" s="166">
        <v>11363.785</v>
      </c>
      <c r="CH30" s="166">
        <v>11144.532999999999</v>
      </c>
      <c r="CI30" s="166">
        <v>10985.066000000001</v>
      </c>
      <c r="CJ30" s="166">
        <v>10915.2789999999</v>
      </c>
      <c r="CK30" s="166">
        <v>10979.056999999901</v>
      </c>
      <c r="CL30" s="166">
        <v>10821.831</v>
      </c>
      <c r="CM30" s="164">
        <v>10505.258</v>
      </c>
      <c r="CN30" s="164"/>
      <c r="CO30" s="171">
        <v>25</v>
      </c>
      <c r="CP30" s="169">
        <v>9904</v>
      </c>
      <c r="CQ30" s="169">
        <v>9881.4069999999992</v>
      </c>
      <c r="CR30" s="169">
        <v>9638.4869999999992</v>
      </c>
      <c r="CS30" s="169">
        <v>9677.5400000000009</v>
      </c>
      <c r="CT30" s="169">
        <v>9346.2739999999994</v>
      </c>
      <c r="CU30" s="169">
        <v>9469.8880000000008</v>
      </c>
      <c r="CV30" s="169">
        <v>9422.2980000000007</v>
      </c>
      <c r="CW30" s="169">
        <v>9411.7150000000001</v>
      </c>
      <c r="CX30" s="169">
        <v>9279.7189999999991</v>
      </c>
      <c r="CY30" s="169">
        <v>9019.8359999999993</v>
      </c>
      <c r="CZ30" s="169">
        <v>9160.5630000000001</v>
      </c>
      <c r="DA30" s="169">
        <v>9423.59</v>
      </c>
      <c r="DB30" s="169">
        <v>9619.68</v>
      </c>
      <c r="DC30" s="169">
        <v>9992.3880000000008</v>
      </c>
      <c r="DD30" s="169">
        <v>10036.463</v>
      </c>
      <c r="DE30" s="169">
        <v>10406.573</v>
      </c>
      <c r="DF30" s="169">
        <v>10396.748</v>
      </c>
      <c r="DG30" s="169">
        <v>10421.204</v>
      </c>
      <c r="DH30" s="169">
        <v>10659.091999999901</v>
      </c>
      <c r="DI30" s="169">
        <v>10914.07</v>
      </c>
      <c r="DJ30" s="169">
        <v>10701.710999999999</v>
      </c>
      <c r="DK30" s="169">
        <v>10530.496999999999</v>
      </c>
      <c r="DL30" s="169">
        <v>10503.446</v>
      </c>
      <c r="DM30" s="169">
        <v>10587.232</v>
      </c>
      <c r="DN30" s="169">
        <v>10398.785</v>
      </c>
      <c r="DO30" s="169">
        <v>10148.666999999999</v>
      </c>
    </row>
    <row r="31" spans="29:119">
      <c r="AC31" s="39"/>
      <c r="AD31" s="7"/>
      <c r="AE31" s="42" t="s">
        <v>34</v>
      </c>
      <c r="AF31" s="50">
        <f t="shared" si="7"/>
        <v>733615</v>
      </c>
      <c r="AG31" s="161">
        <f>SUM(BA23:BA71)</f>
        <v>364899</v>
      </c>
      <c r="AH31" s="161">
        <f>SUM(BD23:BD71)</f>
        <v>368716</v>
      </c>
      <c r="AI31" s="49" t="s">
        <v>34</v>
      </c>
      <c r="AJ31" s="59">
        <f t="shared" si="8"/>
        <v>764777.47599999979</v>
      </c>
      <c r="AK31" s="59">
        <f>SUM(BF23:BF71)</f>
        <v>383891.04199999996</v>
      </c>
      <c r="AL31" s="59">
        <f>SUM(BI23:BI71)</f>
        <v>380886.43399999983</v>
      </c>
      <c r="AM31" s="49" t="s">
        <v>34</v>
      </c>
      <c r="AN31" s="60">
        <f t="shared" ref="AN31:AN32" si="12">(AJ31-AF31)/AF31*100</f>
        <v>4.2477970052411402</v>
      </c>
      <c r="AO31" s="60">
        <f t="shared" ref="AO31:AO32" si="13">(AK31-AG31)/AG31*100</f>
        <v>5.2047393936404198</v>
      </c>
      <c r="AP31" s="60">
        <f t="shared" ref="AP31:AP32" si="14">(AL31-AH31)/AH31*100</f>
        <v>3.3007610193210586</v>
      </c>
      <c r="AX31" s="1">
        <f t="shared" si="6"/>
        <v>25</v>
      </c>
      <c r="AY31" s="165">
        <f t="shared" si="6"/>
        <v>2042</v>
      </c>
      <c r="AZ31" s="13">
        <v>24</v>
      </c>
      <c r="BA31" s="156">
        <f t="shared" si="0"/>
        <v>10354</v>
      </c>
      <c r="BB31" s="13">
        <v>24</v>
      </c>
      <c r="BC31" s="13">
        <f t="shared" si="1"/>
        <v>-10354</v>
      </c>
      <c r="BD31" s="156">
        <f t="shared" si="2"/>
        <v>10196</v>
      </c>
      <c r="BF31" s="27">
        <f t="shared" si="3"/>
        <v>10017.152</v>
      </c>
      <c r="BG31" s="15">
        <v>24</v>
      </c>
      <c r="BH31" s="16">
        <f t="shared" si="4"/>
        <v>-10017.152</v>
      </c>
      <c r="BI31" s="26">
        <f t="shared" si="5"/>
        <v>9770.4619999999995</v>
      </c>
      <c r="BM31" s="168">
        <v>26</v>
      </c>
      <c r="BN31" s="166">
        <v>10172</v>
      </c>
      <c r="BO31" s="166">
        <v>10113.498</v>
      </c>
      <c r="BP31" s="166">
        <v>10199.704</v>
      </c>
      <c r="BQ31" s="166">
        <v>9900.3680000000004</v>
      </c>
      <c r="BR31" s="166">
        <v>10013.939</v>
      </c>
      <c r="BS31" s="166">
        <v>10063.486999999999</v>
      </c>
      <c r="BT31" s="166">
        <v>9811.4249999999993</v>
      </c>
      <c r="BU31" s="166">
        <v>9852.2219999999998</v>
      </c>
      <c r="BV31" s="166">
        <v>9784.0490000000009</v>
      </c>
      <c r="BW31" s="166">
        <v>9524.3240000000005</v>
      </c>
      <c r="BX31" s="166">
        <v>9368.8770000000004</v>
      </c>
      <c r="BY31" s="166">
        <v>9538.6180000000004</v>
      </c>
      <c r="BZ31" s="166">
        <v>9768.7849999999999</v>
      </c>
      <c r="CA31" s="166">
        <v>9921.4989999999998</v>
      </c>
      <c r="CB31" s="166">
        <v>10224.395</v>
      </c>
      <c r="CC31" s="166">
        <v>10467.27</v>
      </c>
      <c r="CD31" s="166">
        <v>10727.588</v>
      </c>
      <c r="CE31" s="166">
        <v>10688.561</v>
      </c>
      <c r="CF31" s="166">
        <v>10741.79</v>
      </c>
      <c r="CG31" s="166">
        <v>10921.550999999999</v>
      </c>
      <c r="CH31" s="166">
        <v>11258.716</v>
      </c>
      <c r="CI31" s="166">
        <v>11042.84</v>
      </c>
      <c r="CJ31" s="166">
        <v>10883.316000000001</v>
      </c>
      <c r="CK31" s="166">
        <v>10817.023999999999</v>
      </c>
      <c r="CL31" s="166">
        <v>10881.251</v>
      </c>
      <c r="CM31" s="164">
        <v>10722.748</v>
      </c>
      <c r="CN31" s="164"/>
      <c r="CO31" s="171">
        <v>26</v>
      </c>
      <c r="CP31" s="169">
        <v>10120</v>
      </c>
      <c r="CQ31" s="169">
        <v>9750.3649999999998</v>
      </c>
      <c r="CR31" s="169">
        <v>9723.6049999999996</v>
      </c>
      <c r="CS31" s="169">
        <v>9482.3809999999994</v>
      </c>
      <c r="CT31" s="169">
        <v>9519.2049999999999</v>
      </c>
      <c r="CU31" s="169">
        <v>9214.4169999999995</v>
      </c>
      <c r="CV31" s="169">
        <v>9304.6589999999997</v>
      </c>
      <c r="CW31" s="169">
        <v>9257.23</v>
      </c>
      <c r="CX31" s="169">
        <v>9223.6109999999899</v>
      </c>
      <c r="CY31" s="169">
        <v>9095.7459999999992</v>
      </c>
      <c r="CZ31" s="169">
        <v>8842.3150000000005</v>
      </c>
      <c r="DA31" s="169">
        <v>8981.7359999999899</v>
      </c>
      <c r="DB31" s="169">
        <v>9239.8989999999994</v>
      </c>
      <c r="DC31" s="169">
        <v>9431.1209999999992</v>
      </c>
      <c r="DD31" s="169">
        <v>9796.41</v>
      </c>
      <c r="DE31" s="169">
        <v>9851.0919999999896</v>
      </c>
      <c r="DF31" s="169">
        <v>10209.237999999999</v>
      </c>
      <c r="DG31" s="169">
        <v>10199.450000000001</v>
      </c>
      <c r="DH31" s="169">
        <v>10232.199000000001</v>
      </c>
      <c r="DI31" s="169">
        <v>10463.813</v>
      </c>
      <c r="DJ31" s="169">
        <v>10712.785</v>
      </c>
      <c r="DK31" s="169">
        <v>10502.5189999999</v>
      </c>
      <c r="DL31" s="169">
        <v>10336.228999999999</v>
      </c>
      <c r="DM31" s="169">
        <v>10308.942999999999</v>
      </c>
      <c r="DN31" s="169">
        <v>10390.839</v>
      </c>
      <c r="DO31" s="169">
        <v>10206.094999999999</v>
      </c>
    </row>
    <row r="32" spans="29:119">
      <c r="AC32" s="39"/>
      <c r="AD32" s="7"/>
      <c r="AE32" s="42" t="s">
        <v>35</v>
      </c>
      <c r="AF32" s="50">
        <f t="shared" si="7"/>
        <v>147944</v>
      </c>
      <c r="AG32" s="161">
        <f>SUM(BA72:BA97)</f>
        <v>66450</v>
      </c>
      <c r="AH32" s="161">
        <f>SUM(BD72:BD97)</f>
        <v>81494</v>
      </c>
      <c r="AI32" s="49" t="s">
        <v>35</v>
      </c>
      <c r="AJ32" s="59">
        <f t="shared" si="8"/>
        <v>166582.17499999993</v>
      </c>
      <c r="AK32" s="59">
        <f>SUM(BF72:BF97)</f>
        <v>76085.029999999955</v>
      </c>
      <c r="AL32" s="59">
        <f>SUM(BI72:BI97)</f>
        <v>90497.14499999999</v>
      </c>
      <c r="AM32" s="49" t="s">
        <v>35</v>
      </c>
      <c r="AN32" s="60">
        <f t="shared" si="12"/>
        <v>12.598128345860548</v>
      </c>
      <c r="AO32" s="60">
        <f t="shared" si="13"/>
        <v>14.499668924002943</v>
      </c>
      <c r="AP32" s="60">
        <f t="shared" si="14"/>
        <v>11.047617002478697</v>
      </c>
      <c r="AX32" s="1">
        <f t="shared" si="6"/>
        <v>26</v>
      </c>
      <c r="AY32" s="165">
        <f t="shared" si="6"/>
        <v>2043</v>
      </c>
      <c r="AZ32" s="13">
        <v>25</v>
      </c>
      <c r="BA32" s="156">
        <f t="shared" si="0"/>
        <v>10163</v>
      </c>
      <c r="BB32" s="13">
        <v>25</v>
      </c>
      <c r="BC32" s="13">
        <f t="shared" si="1"/>
        <v>-10163</v>
      </c>
      <c r="BD32" s="156">
        <f t="shared" si="2"/>
        <v>9904</v>
      </c>
      <c r="BF32" s="27">
        <f t="shared" si="3"/>
        <v>9637.2209999999995</v>
      </c>
      <c r="BG32" s="15">
        <v>25</v>
      </c>
      <c r="BH32" s="16">
        <f t="shared" si="4"/>
        <v>-9637.2209999999995</v>
      </c>
      <c r="BI32" s="26">
        <f t="shared" si="5"/>
        <v>9160.5630000000001</v>
      </c>
      <c r="BM32" s="168">
        <v>27</v>
      </c>
      <c r="BN32" s="166">
        <v>10184</v>
      </c>
      <c r="BO32" s="166">
        <v>10091.334000000001</v>
      </c>
      <c r="BP32" s="166">
        <v>10027.36</v>
      </c>
      <c r="BQ32" s="166">
        <v>10106.302</v>
      </c>
      <c r="BR32" s="166">
        <v>9810.2250000000004</v>
      </c>
      <c r="BS32" s="166">
        <v>9911.6740000000009</v>
      </c>
      <c r="BT32" s="166">
        <v>9954.9830000000002</v>
      </c>
      <c r="BU32" s="166">
        <v>9703.5020000000004</v>
      </c>
      <c r="BV32" s="166">
        <v>9736.7019999999993</v>
      </c>
      <c r="BW32" s="166">
        <v>9661.2819999999992</v>
      </c>
      <c r="BX32" s="166">
        <v>9405.9040000000005</v>
      </c>
      <c r="BY32" s="166">
        <v>9253.2119999999995</v>
      </c>
      <c r="BZ32" s="166">
        <v>9418.5239999999994</v>
      </c>
      <c r="CA32" s="166">
        <v>9647.8909999999996</v>
      </c>
      <c r="CB32" s="166">
        <v>9799.4959999999992</v>
      </c>
      <c r="CC32" s="166">
        <v>10102.957</v>
      </c>
      <c r="CD32" s="166">
        <v>10340.785</v>
      </c>
      <c r="CE32" s="166">
        <v>10601.936</v>
      </c>
      <c r="CF32" s="166">
        <v>10561.895</v>
      </c>
      <c r="CG32" s="166">
        <v>10620.675999999999</v>
      </c>
      <c r="CH32" s="166">
        <v>10799.7689999999</v>
      </c>
      <c r="CI32" s="166">
        <v>11128.798999999901</v>
      </c>
      <c r="CJ32" s="166">
        <v>10916.722</v>
      </c>
      <c r="CK32" s="166">
        <v>10757.242</v>
      </c>
      <c r="CL32" s="166">
        <v>10694.294</v>
      </c>
      <c r="CM32" s="164">
        <v>10758.936</v>
      </c>
      <c r="CN32" s="164"/>
      <c r="CO32" s="171">
        <v>27</v>
      </c>
      <c r="CP32" s="169">
        <v>9925</v>
      </c>
      <c r="CQ32" s="169">
        <v>9960.48</v>
      </c>
      <c r="CR32" s="169">
        <v>9602.4480000000003</v>
      </c>
      <c r="CS32" s="169">
        <v>9572.6460000000006</v>
      </c>
      <c r="CT32" s="169">
        <v>9334.1839999999993</v>
      </c>
      <c r="CU32" s="169">
        <v>9367.9219999999896</v>
      </c>
      <c r="CV32" s="169">
        <v>9086.66</v>
      </c>
      <c r="CW32" s="169">
        <v>9148.2980000000007</v>
      </c>
      <c r="CX32" s="169">
        <v>9104.7129999999997</v>
      </c>
      <c r="CY32" s="169">
        <v>9051.84</v>
      </c>
      <c r="CZ32" s="169">
        <v>8927.7359999999899</v>
      </c>
      <c r="DA32" s="169">
        <v>8680.3559999999998</v>
      </c>
      <c r="DB32" s="169">
        <v>8818.4480000000003</v>
      </c>
      <c r="DC32" s="169">
        <v>9071.6970000000001</v>
      </c>
      <c r="DD32" s="169">
        <v>9258.0400000000009</v>
      </c>
      <c r="DE32" s="169">
        <v>9616.1489999999994</v>
      </c>
      <c r="DF32" s="169">
        <v>9679.8060000000005</v>
      </c>
      <c r="DG32" s="169">
        <v>10026.879999999999</v>
      </c>
      <c r="DH32" s="169">
        <v>10016.869000000001</v>
      </c>
      <c r="DI32" s="169">
        <v>10056.641</v>
      </c>
      <c r="DJ32" s="169">
        <v>10282.496999999999</v>
      </c>
      <c r="DK32" s="169">
        <v>10525.483</v>
      </c>
      <c r="DL32" s="169">
        <v>10317.459999999999</v>
      </c>
      <c r="DM32" s="169">
        <v>10155.735000000001</v>
      </c>
      <c r="DN32" s="169">
        <v>10128.321</v>
      </c>
      <c r="DO32" s="169">
        <v>10208.391</v>
      </c>
    </row>
    <row r="33" spans="1:119" ht="21.75" thickBot="1">
      <c r="B33" s="147" t="str">
        <f>(CONCATENATE(BA1,BF6))</f>
        <v>2018 based Birmingham population projections mid-2018 to mid-2028</v>
      </c>
      <c r="AC33" s="5"/>
      <c r="AD33" s="5"/>
      <c r="AE33" s="57"/>
      <c r="AF33" s="52">
        <f>SUM(AF30:AF32)</f>
        <v>1141374</v>
      </c>
      <c r="AG33" s="52">
        <f>SUM(AG30:AG32)</f>
        <v>565146</v>
      </c>
      <c r="AH33" s="52">
        <f>SUM(AH30:AH32)</f>
        <v>576228</v>
      </c>
      <c r="AI33" s="52"/>
      <c r="AJ33" s="62">
        <f>SUM(AJ30:AJ32)</f>
        <v>1185989.3579999995</v>
      </c>
      <c r="AK33" s="62">
        <f t="shared" ref="AK33:AL33" si="15">SUM(AK30:AK32)</f>
        <v>590756.44799999986</v>
      </c>
      <c r="AL33" s="62">
        <f t="shared" si="15"/>
        <v>595232.9099999998</v>
      </c>
      <c r="AM33" s="52"/>
      <c r="AN33" s="61">
        <f t="shared" ref="AN33" si="16">(AJ33-AF33)/AF33*100</f>
        <v>3.9089166215455702</v>
      </c>
      <c r="AO33" s="61">
        <f t="shared" ref="AO33" si="17">(AK33-AG33)/AG33*100</f>
        <v>4.5316516439999326</v>
      </c>
      <c r="AP33" s="61">
        <f t="shared" ref="AP33" si="18">(AL33-AH33)/AH33*100</f>
        <v>3.2981580207834051</v>
      </c>
      <c r="AZ33" s="13">
        <v>26</v>
      </c>
      <c r="BA33" s="156">
        <f t="shared" si="0"/>
        <v>10172</v>
      </c>
      <c r="BB33" s="13">
        <v>26</v>
      </c>
      <c r="BC33" s="13">
        <f t="shared" si="1"/>
        <v>-10172</v>
      </c>
      <c r="BD33" s="156">
        <f t="shared" si="2"/>
        <v>10120</v>
      </c>
      <c r="BF33" s="27">
        <f t="shared" si="3"/>
        <v>9368.8770000000004</v>
      </c>
      <c r="BG33" s="15">
        <v>26</v>
      </c>
      <c r="BH33" s="16">
        <f t="shared" si="4"/>
        <v>-9368.8770000000004</v>
      </c>
      <c r="BI33" s="26">
        <f t="shared" si="5"/>
        <v>8842.3150000000005</v>
      </c>
      <c r="BM33" s="168">
        <v>28</v>
      </c>
      <c r="BN33" s="166">
        <v>9650</v>
      </c>
      <c r="BO33" s="166">
        <v>10072.499</v>
      </c>
      <c r="BP33" s="166">
        <v>9961.4230000000007</v>
      </c>
      <c r="BQ33" s="166">
        <v>9891.6719999999896</v>
      </c>
      <c r="BR33" s="166">
        <v>9964.4140000000007</v>
      </c>
      <c r="BS33" s="166">
        <v>9674.3459999999995</v>
      </c>
      <c r="BT33" s="166">
        <v>9765.0640000000003</v>
      </c>
      <c r="BU33" s="166">
        <v>9802.9859999999899</v>
      </c>
      <c r="BV33" s="166">
        <v>9557.9549999999999</v>
      </c>
      <c r="BW33" s="166">
        <v>9584.3259999999991</v>
      </c>
      <c r="BX33" s="166">
        <v>9502.4709999999995</v>
      </c>
      <c r="BY33" s="166">
        <v>9252.1830000000009</v>
      </c>
      <c r="BZ33" s="166">
        <v>9102.2669999999998</v>
      </c>
      <c r="CA33" s="166">
        <v>9263.134</v>
      </c>
      <c r="CB33" s="166">
        <v>9490.6550000000007</v>
      </c>
      <c r="CC33" s="166">
        <v>9640.8050000000003</v>
      </c>
      <c r="CD33" s="166">
        <v>9943.732</v>
      </c>
      <c r="CE33" s="166">
        <v>10176.08</v>
      </c>
      <c r="CF33" s="166">
        <v>10436.896999999901</v>
      </c>
      <c r="CG33" s="166">
        <v>10396.209000000001</v>
      </c>
      <c r="CH33" s="166">
        <v>10460.041999999999</v>
      </c>
      <c r="CI33" s="166">
        <v>10637.802</v>
      </c>
      <c r="CJ33" s="166">
        <v>10957.986000000001</v>
      </c>
      <c r="CK33" s="166">
        <v>10750.207</v>
      </c>
      <c r="CL33" s="166">
        <v>10591.406000000001</v>
      </c>
      <c r="CM33" s="164">
        <v>10531.847</v>
      </c>
      <c r="CN33" s="164"/>
      <c r="CO33" s="171">
        <v>28</v>
      </c>
      <c r="CP33" s="169">
        <v>8916</v>
      </c>
      <c r="CQ33" s="169">
        <v>9713.6880000000001</v>
      </c>
      <c r="CR33" s="169">
        <v>9730.8539999999994</v>
      </c>
      <c r="CS33" s="169">
        <v>9384.473</v>
      </c>
      <c r="CT33" s="169">
        <v>9353.4369999999999</v>
      </c>
      <c r="CU33" s="169">
        <v>9119.9750000000004</v>
      </c>
      <c r="CV33" s="169">
        <v>9151.1180000000004</v>
      </c>
      <c r="CW33" s="169">
        <v>8892.3609999999899</v>
      </c>
      <c r="CX33" s="169">
        <v>8933.1180000000004</v>
      </c>
      <c r="CY33" s="169">
        <v>8892.6659999999993</v>
      </c>
      <c r="CZ33" s="169">
        <v>8824.2969999999896</v>
      </c>
      <c r="DA33" s="169">
        <v>8704.4490000000005</v>
      </c>
      <c r="DB33" s="169">
        <v>8464.0969999999998</v>
      </c>
      <c r="DC33" s="169">
        <v>8600.2569999999996</v>
      </c>
      <c r="DD33" s="169">
        <v>8847.5889999999999</v>
      </c>
      <c r="DE33" s="169">
        <v>9028.4650000000001</v>
      </c>
      <c r="DF33" s="169">
        <v>9378.1769999999997</v>
      </c>
      <c r="DG33" s="169">
        <v>9448.66</v>
      </c>
      <c r="DH33" s="169">
        <v>9784.2479999999996</v>
      </c>
      <c r="DI33" s="169">
        <v>9773.9889999999996</v>
      </c>
      <c r="DJ33" s="169">
        <v>9819.59</v>
      </c>
      <c r="DK33" s="169">
        <v>10038.654</v>
      </c>
      <c r="DL33" s="169">
        <v>10275.25</v>
      </c>
      <c r="DM33" s="169">
        <v>10070.431</v>
      </c>
      <c r="DN33" s="169">
        <v>9913.7260000000006</v>
      </c>
      <c r="DO33" s="169">
        <v>9886.5290000000005</v>
      </c>
    </row>
    <row r="34" spans="1:119" ht="16.5" thickTop="1" thickBot="1">
      <c r="V34" s="3"/>
      <c r="W34" s="7"/>
      <c r="X34" s="7"/>
      <c r="Y34" s="7"/>
      <c r="Z34" s="7"/>
      <c r="AA34" s="8"/>
      <c r="AB34" s="7"/>
      <c r="AC34" s="7"/>
      <c r="AD34" s="7"/>
      <c r="AE34" s="3"/>
      <c r="AF34" s="10"/>
      <c r="AG34" s="10"/>
      <c r="AH34" s="10"/>
      <c r="AI34" s="10"/>
      <c r="AJ34" s="10"/>
      <c r="AK34" s="10"/>
      <c r="AL34" s="10"/>
      <c r="AZ34" s="13">
        <v>27</v>
      </c>
      <c r="BA34" s="156">
        <f t="shared" si="0"/>
        <v>10184</v>
      </c>
      <c r="BB34" s="13">
        <v>27</v>
      </c>
      <c r="BC34" s="13">
        <f t="shared" si="1"/>
        <v>-10184</v>
      </c>
      <c r="BD34" s="156">
        <f t="shared" si="2"/>
        <v>9925</v>
      </c>
      <c r="BF34" s="27">
        <f t="shared" si="3"/>
        <v>9405.9040000000005</v>
      </c>
      <c r="BG34" s="15">
        <v>27</v>
      </c>
      <c r="BH34" s="16">
        <f t="shared" si="4"/>
        <v>-9405.9040000000005</v>
      </c>
      <c r="BI34" s="26">
        <f t="shared" si="5"/>
        <v>8927.7359999999899</v>
      </c>
      <c r="BM34" s="168">
        <v>29</v>
      </c>
      <c r="BN34" s="166">
        <v>8889</v>
      </c>
      <c r="BO34" s="166">
        <v>9567.6059999999998</v>
      </c>
      <c r="BP34" s="166">
        <v>9970.277</v>
      </c>
      <c r="BQ34" s="166">
        <v>9843.5930000000008</v>
      </c>
      <c r="BR34" s="166">
        <v>9769.5139999999992</v>
      </c>
      <c r="BS34" s="166">
        <v>9838.2530000000006</v>
      </c>
      <c r="BT34" s="166">
        <v>9553.2639999999992</v>
      </c>
      <c r="BU34" s="166">
        <v>9635.5580000000009</v>
      </c>
      <c r="BV34" s="166">
        <v>9673.0210000000006</v>
      </c>
      <c r="BW34" s="166">
        <v>9433.5789999999997</v>
      </c>
      <c r="BX34" s="166">
        <v>9454.0949999999993</v>
      </c>
      <c r="BY34" s="166">
        <v>9366.1170000000002</v>
      </c>
      <c r="BZ34" s="166">
        <v>9120.2489999999998</v>
      </c>
      <c r="CA34" s="166">
        <v>8973.1139999999996</v>
      </c>
      <c r="CB34" s="166">
        <v>9130.1990000000005</v>
      </c>
      <c r="CC34" s="166">
        <v>9356.3130000000001</v>
      </c>
      <c r="CD34" s="166">
        <v>9504.9570000000003</v>
      </c>
      <c r="CE34" s="166">
        <v>9807.6380000000008</v>
      </c>
      <c r="CF34" s="166">
        <v>10035.267</v>
      </c>
      <c r="CG34" s="166">
        <v>10295.754000000001</v>
      </c>
      <c r="CH34" s="166">
        <v>10254.120999999999</v>
      </c>
      <c r="CI34" s="166">
        <v>10322.442999999999</v>
      </c>
      <c r="CJ34" s="166">
        <v>10499.460999999999</v>
      </c>
      <c r="CK34" s="166">
        <v>10811.704</v>
      </c>
      <c r="CL34" s="166">
        <v>10607.341999999901</v>
      </c>
      <c r="CM34" s="164">
        <v>10449.357</v>
      </c>
      <c r="CN34" s="164"/>
      <c r="CO34" s="171">
        <v>29</v>
      </c>
      <c r="CP34" s="169">
        <v>8707</v>
      </c>
      <c r="CQ34" s="169">
        <v>8814.7710000000006</v>
      </c>
      <c r="CR34" s="169">
        <v>9548.08</v>
      </c>
      <c r="CS34" s="169">
        <v>9549.4459999999999</v>
      </c>
      <c r="CT34" s="169">
        <v>9213.5219999999899</v>
      </c>
      <c r="CU34" s="169">
        <v>9180.3519999999899</v>
      </c>
      <c r="CV34" s="169">
        <v>8950.7199999999993</v>
      </c>
      <c r="CW34" s="169">
        <v>8978.5370000000003</v>
      </c>
      <c r="CX34" s="169">
        <v>8742.4560000000001</v>
      </c>
      <c r="CY34" s="169">
        <v>8765.7430000000004</v>
      </c>
      <c r="CZ34" s="169">
        <v>8727.7870000000003</v>
      </c>
      <c r="DA34" s="169">
        <v>8646.8719999999994</v>
      </c>
      <c r="DB34" s="169">
        <v>8530.17</v>
      </c>
      <c r="DC34" s="169">
        <v>8296.1939999999995</v>
      </c>
      <c r="DD34" s="169">
        <v>8430.1049999999996</v>
      </c>
      <c r="DE34" s="169">
        <v>8672.0469999999896</v>
      </c>
      <c r="DF34" s="169">
        <v>8847.9409999999898</v>
      </c>
      <c r="DG34" s="169">
        <v>9190.0219999999899</v>
      </c>
      <c r="DH34" s="169">
        <v>9266.2530000000006</v>
      </c>
      <c r="DI34" s="169">
        <v>9591.73</v>
      </c>
      <c r="DJ34" s="169">
        <v>9581.2579999999998</v>
      </c>
      <c r="DK34" s="169">
        <v>9631.7540000000008</v>
      </c>
      <c r="DL34" s="169">
        <v>9844.8019999999997</v>
      </c>
      <c r="DM34" s="169">
        <v>10075.541999999999</v>
      </c>
      <c r="DN34" s="169">
        <v>9873.6039999999994</v>
      </c>
      <c r="DO34" s="169">
        <v>9721.3670000000002</v>
      </c>
    </row>
    <row r="35" spans="1:119">
      <c r="A35" s="155">
        <v>2018</v>
      </c>
      <c r="B35" s="153"/>
      <c r="C35" s="153"/>
      <c r="D35" s="154"/>
      <c r="E35" s="100"/>
      <c r="F35" s="153">
        <f>BF6</f>
        <v>2028</v>
      </c>
      <c r="G35" s="153"/>
      <c r="H35" s="153"/>
      <c r="I35" s="154"/>
      <c r="J35" s="152" t="s">
        <v>37</v>
      </c>
      <c r="K35" s="153"/>
      <c r="L35" s="153"/>
      <c r="M35" s="153"/>
      <c r="N35" s="154"/>
      <c r="S35" s="12"/>
      <c r="V35" s="3"/>
      <c r="W35" s="5"/>
      <c r="X35" s="5"/>
      <c r="Y35" s="5"/>
      <c r="Z35" s="5"/>
      <c r="AA35" s="5"/>
      <c r="AB35" s="5"/>
      <c r="AC35" s="5"/>
      <c r="AD35" s="5"/>
      <c r="AE35" s="3"/>
      <c r="AF35" s="9"/>
      <c r="AG35" s="9"/>
      <c r="AH35" s="9"/>
      <c r="AI35" s="9"/>
      <c r="AJ35" s="9"/>
      <c r="AK35" s="9"/>
      <c r="AL35" s="9"/>
      <c r="AZ35" s="13">
        <v>28</v>
      </c>
      <c r="BA35" s="156">
        <f t="shared" si="0"/>
        <v>9650</v>
      </c>
      <c r="BB35" s="13">
        <v>28</v>
      </c>
      <c r="BC35" s="13">
        <f t="shared" si="1"/>
        <v>-9650</v>
      </c>
      <c r="BD35" s="156">
        <f t="shared" si="2"/>
        <v>8916</v>
      </c>
      <c r="BF35" s="27">
        <f t="shared" si="3"/>
        <v>9502.4709999999995</v>
      </c>
      <c r="BG35" s="15">
        <v>28</v>
      </c>
      <c r="BH35" s="16">
        <f t="shared" si="4"/>
        <v>-9502.4709999999995</v>
      </c>
      <c r="BI35" s="26">
        <f t="shared" si="5"/>
        <v>8824.2969999999896</v>
      </c>
      <c r="BM35" s="168">
        <v>30</v>
      </c>
      <c r="BN35" s="166">
        <v>8697</v>
      </c>
      <c r="BO35" s="166">
        <v>8822.9470000000001</v>
      </c>
      <c r="BP35" s="166">
        <v>9464.82</v>
      </c>
      <c r="BQ35" s="166">
        <v>9851.2630000000008</v>
      </c>
      <c r="BR35" s="166">
        <v>9710.3359999999993</v>
      </c>
      <c r="BS35" s="166">
        <v>9633.5689999999995</v>
      </c>
      <c r="BT35" s="166">
        <v>9699.2080000000005</v>
      </c>
      <c r="BU35" s="166">
        <v>9420.2619999999897</v>
      </c>
      <c r="BV35" s="166">
        <v>9497.5380000000005</v>
      </c>
      <c r="BW35" s="166">
        <v>9534.8850000000002</v>
      </c>
      <c r="BX35" s="166">
        <v>9300.8340000000007</v>
      </c>
      <c r="BY35" s="166">
        <v>9316.6129999999994</v>
      </c>
      <c r="BZ35" s="166">
        <v>9224.259</v>
      </c>
      <c r="CA35" s="166">
        <v>8982.634</v>
      </c>
      <c r="CB35" s="166">
        <v>8838.5519999999997</v>
      </c>
      <c r="CC35" s="166">
        <v>8991.4439999999995</v>
      </c>
      <c r="CD35" s="166">
        <v>9215.7379999999994</v>
      </c>
      <c r="CE35" s="166">
        <v>9362.6039999999994</v>
      </c>
      <c r="CF35" s="166">
        <v>9663.7049999999999</v>
      </c>
      <c r="CG35" s="166">
        <v>9886.5679999999993</v>
      </c>
      <c r="CH35" s="166">
        <v>10145.81</v>
      </c>
      <c r="CI35" s="166">
        <v>10103.771999999901</v>
      </c>
      <c r="CJ35" s="166">
        <v>10175.291999999999</v>
      </c>
      <c r="CK35" s="166">
        <v>10350.977999999999</v>
      </c>
      <c r="CL35" s="166">
        <v>10656.094999999999</v>
      </c>
      <c r="CM35" s="164">
        <v>10455.519</v>
      </c>
      <c r="CN35" s="164"/>
      <c r="CO35" s="171">
        <v>30</v>
      </c>
      <c r="CP35" s="169">
        <v>8639</v>
      </c>
      <c r="CQ35" s="169">
        <v>8542.9920000000002</v>
      </c>
      <c r="CR35" s="169">
        <v>8642.5889999999999</v>
      </c>
      <c r="CS35" s="169">
        <v>9321.3330000000005</v>
      </c>
      <c r="CT35" s="169">
        <v>9310.02</v>
      </c>
      <c r="CU35" s="169">
        <v>8985.2169999999896</v>
      </c>
      <c r="CV35" s="169">
        <v>8951.3490000000002</v>
      </c>
      <c r="CW35" s="169">
        <v>8726.9719999999998</v>
      </c>
      <c r="CX35" s="169">
        <v>8755.7389999999996</v>
      </c>
      <c r="CY35" s="169">
        <v>8538.6659999999993</v>
      </c>
      <c r="CZ35" s="169">
        <v>8548.69</v>
      </c>
      <c r="DA35" s="169">
        <v>8512.8240000000005</v>
      </c>
      <c r="DB35" s="169">
        <v>8423.7440000000006</v>
      </c>
      <c r="DC35" s="169">
        <v>8311.1360000000004</v>
      </c>
      <c r="DD35" s="169">
        <v>8084.5439999999999</v>
      </c>
      <c r="DE35" s="169">
        <v>8215.6970000000001</v>
      </c>
      <c r="DF35" s="169">
        <v>8451.1540000000005</v>
      </c>
      <c r="DG35" s="169">
        <v>8621.5249999999996</v>
      </c>
      <c r="DH35" s="169">
        <v>8954.3050000000003</v>
      </c>
      <c r="DI35" s="169">
        <v>9033.7990000000009</v>
      </c>
      <c r="DJ35" s="169">
        <v>9348.2099999999991</v>
      </c>
      <c r="DK35" s="169">
        <v>9337.4480000000003</v>
      </c>
      <c r="DL35" s="169">
        <v>9391.0219999999899</v>
      </c>
      <c r="DM35" s="169">
        <v>9597.3209999999999</v>
      </c>
      <c r="DN35" s="169">
        <v>9821.3379999999997</v>
      </c>
      <c r="DO35" s="169">
        <v>9623.75</v>
      </c>
    </row>
    <row r="36" spans="1:119" ht="15" customHeight="1" thickBot="1">
      <c r="A36" s="66" t="s">
        <v>38</v>
      </c>
      <c r="B36" s="67" t="s">
        <v>39</v>
      </c>
      <c r="C36" s="67" t="s">
        <v>4</v>
      </c>
      <c r="D36" s="68" t="s">
        <v>3</v>
      </c>
      <c r="E36" s="69"/>
      <c r="F36" s="70" t="s">
        <v>38</v>
      </c>
      <c r="G36" s="67" t="s">
        <v>39</v>
      </c>
      <c r="H36" s="67" t="s">
        <v>4</v>
      </c>
      <c r="I36" s="68" t="s">
        <v>3</v>
      </c>
      <c r="J36" s="69"/>
      <c r="K36" s="70" t="s">
        <v>38</v>
      </c>
      <c r="L36" s="67" t="s">
        <v>39</v>
      </c>
      <c r="M36" s="67" t="s">
        <v>4</v>
      </c>
      <c r="N36" s="71" t="s">
        <v>3</v>
      </c>
      <c r="O36" s="58"/>
      <c r="P36" s="58"/>
      <c r="Q36" s="58"/>
      <c r="R36" s="58"/>
      <c r="S36" s="58"/>
      <c r="T36" s="58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Z36" s="13">
        <v>29</v>
      </c>
      <c r="BA36" s="156">
        <f t="shared" si="0"/>
        <v>8889</v>
      </c>
      <c r="BB36" s="13">
        <v>29</v>
      </c>
      <c r="BC36" s="13">
        <f t="shared" si="1"/>
        <v>-8889</v>
      </c>
      <c r="BD36" s="156">
        <f t="shared" si="2"/>
        <v>8707</v>
      </c>
      <c r="BF36" s="27">
        <f t="shared" si="3"/>
        <v>9454.0949999999993</v>
      </c>
      <c r="BG36" s="15">
        <v>29</v>
      </c>
      <c r="BH36" s="16">
        <f t="shared" si="4"/>
        <v>-9454.0949999999993</v>
      </c>
      <c r="BI36" s="26">
        <f t="shared" si="5"/>
        <v>8727.7870000000003</v>
      </c>
      <c r="BM36" s="168">
        <v>31</v>
      </c>
      <c r="BN36" s="166">
        <v>8375</v>
      </c>
      <c r="BO36" s="166">
        <v>8585.1319999999996</v>
      </c>
      <c r="BP36" s="166">
        <v>8705.2520000000004</v>
      </c>
      <c r="BQ36" s="166">
        <v>9309.82</v>
      </c>
      <c r="BR36" s="166">
        <v>9679.7839999999997</v>
      </c>
      <c r="BS36" s="166">
        <v>9529.2369999999992</v>
      </c>
      <c r="BT36" s="166">
        <v>9449.3330000000005</v>
      </c>
      <c r="BU36" s="166">
        <v>9512.3109999999997</v>
      </c>
      <c r="BV36" s="166">
        <v>9242.7909999999993</v>
      </c>
      <c r="BW36" s="166">
        <v>9315.7080000000005</v>
      </c>
      <c r="BX36" s="166">
        <v>9352.3629999999994</v>
      </c>
      <c r="BY36" s="166">
        <v>9124.0810000000001</v>
      </c>
      <c r="BZ36" s="166">
        <v>9135.4459999999999</v>
      </c>
      <c r="CA36" s="166">
        <v>9039.2330000000002</v>
      </c>
      <c r="CB36" s="166">
        <v>8802.4609999999993</v>
      </c>
      <c r="CC36" s="166">
        <v>8661.4869999999992</v>
      </c>
      <c r="CD36" s="166">
        <v>8809.8829999999998</v>
      </c>
      <c r="CE36" s="166">
        <v>9031.5439999999999</v>
      </c>
      <c r="CF36" s="166">
        <v>9176.3850000000002</v>
      </c>
      <c r="CG36" s="166">
        <v>9474.9230000000007</v>
      </c>
      <c r="CH36" s="166">
        <v>9692.64</v>
      </c>
      <c r="CI36" s="166">
        <v>9949.7540000000008</v>
      </c>
      <c r="CJ36" s="166">
        <v>9907.7749999999996</v>
      </c>
      <c r="CK36" s="166">
        <v>9982.1229999999996</v>
      </c>
      <c r="CL36" s="166">
        <v>10155.644</v>
      </c>
      <c r="CM36" s="164">
        <v>10452.996999999999</v>
      </c>
      <c r="CN36" s="164"/>
      <c r="CO36" s="171">
        <v>31</v>
      </c>
      <c r="CP36" s="169">
        <v>8735</v>
      </c>
      <c r="CQ36" s="169">
        <v>8459.7119999999995</v>
      </c>
      <c r="CR36" s="169">
        <v>8370.8909999999996</v>
      </c>
      <c r="CS36" s="169">
        <v>8463.7880000000005</v>
      </c>
      <c r="CT36" s="169">
        <v>9096.2420000000002</v>
      </c>
      <c r="CU36" s="169">
        <v>9075.9709999999995</v>
      </c>
      <c r="CV36" s="169">
        <v>8760.2019999999993</v>
      </c>
      <c r="CW36" s="169">
        <v>8725.9490000000005</v>
      </c>
      <c r="CX36" s="169">
        <v>8508.4599999999991</v>
      </c>
      <c r="CY36" s="169">
        <v>8537.3780000000006</v>
      </c>
      <c r="CZ36" s="169">
        <v>8336.9789999999994</v>
      </c>
      <c r="DA36" s="169">
        <v>8335.8539999999994</v>
      </c>
      <c r="DB36" s="169">
        <v>8301.5550000000003</v>
      </c>
      <c r="DC36" s="169">
        <v>8205.7690000000002</v>
      </c>
      <c r="DD36" s="169">
        <v>8096.3280000000004</v>
      </c>
      <c r="DE36" s="169">
        <v>7876.1580000000004</v>
      </c>
      <c r="DF36" s="169">
        <v>8004.6569999999901</v>
      </c>
      <c r="DG36" s="169">
        <v>8234.2479999999996</v>
      </c>
      <c r="DH36" s="169">
        <v>8399.9249999999993</v>
      </c>
      <c r="DI36" s="169">
        <v>8724.6749999999993</v>
      </c>
      <c r="DJ36" s="169">
        <v>8806.9889999999996</v>
      </c>
      <c r="DK36" s="169">
        <v>9111.8809999999994</v>
      </c>
      <c r="DL36" s="169">
        <v>9101.1569999999992</v>
      </c>
      <c r="DM36" s="169">
        <v>9157.1839999999993</v>
      </c>
      <c r="DN36" s="169">
        <v>9357.5119999999897</v>
      </c>
      <c r="DO36" s="169">
        <v>9575.8580000000002</v>
      </c>
    </row>
    <row r="37" spans="1:119" ht="15" customHeight="1">
      <c r="A37" s="72" t="s">
        <v>13</v>
      </c>
      <c r="B37" s="73">
        <f t="shared" ref="B37:B60" si="19">ROUND(AF10,-2)</f>
        <v>83500</v>
      </c>
      <c r="C37" s="73">
        <f t="shared" ref="C37:C60" si="20">ROUND(AG10,-2)</f>
        <v>42800</v>
      </c>
      <c r="D37" s="73">
        <f t="shared" ref="D37:D60" si="21">ROUND(AH10,-2)</f>
        <v>40700</v>
      </c>
      <c r="E37" s="74"/>
      <c r="F37" s="75" t="s">
        <v>13</v>
      </c>
      <c r="G37" s="73">
        <f t="shared" ref="G37:G60" si="22">ROUND(AJ10,-2)</f>
        <v>79900</v>
      </c>
      <c r="H37" s="73">
        <f t="shared" ref="H37:H60" si="23">ROUND(AK10,-2)</f>
        <v>40800</v>
      </c>
      <c r="I37" s="73">
        <f t="shared" ref="I37:I60" si="24">ROUND(AL10,-2)</f>
        <v>39100</v>
      </c>
      <c r="J37" s="74"/>
      <c r="K37" s="75" t="s">
        <v>13</v>
      </c>
      <c r="L37" s="76">
        <f t="shared" ref="L37:L60" si="25">AN10</f>
        <v>-4.3671554778778328</v>
      </c>
      <c r="M37" s="76">
        <f t="shared" ref="M37:M60" si="26">AO10</f>
        <v>-4.6633090501541501</v>
      </c>
      <c r="N37" s="77">
        <f t="shared" ref="N37:N60" si="27">AP10</f>
        <v>-4.0555787560184902</v>
      </c>
      <c r="O37" s="58"/>
      <c r="P37" s="58"/>
      <c r="Q37" s="58"/>
      <c r="R37" s="58"/>
      <c r="S37" s="58"/>
      <c r="T37" s="58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Z37" s="13">
        <v>30</v>
      </c>
      <c r="BA37" s="156">
        <f t="shared" si="0"/>
        <v>8697</v>
      </c>
      <c r="BB37" s="13">
        <v>30</v>
      </c>
      <c r="BC37" s="13">
        <f t="shared" si="1"/>
        <v>-8697</v>
      </c>
      <c r="BD37" s="156">
        <f t="shared" si="2"/>
        <v>8639</v>
      </c>
      <c r="BF37" s="27">
        <f t="shared" si="3"/>
        <v>9300.8340000000007</v>
      </c>
      <c r="BG37" s="15">
        <v>30</v>
      </c>
      <c r="BH37" s="16">
        <f t="shared" si="4"/>
        <v>-9300.8340000000007</v>
      </c>
      <c r="BI37" s="26">
        <f t="shared" si="5"/>
        <v>8548.69</v>
      </c>
      <c r="BM37" s="168">
        <v>32</v>
      </c>
      <c r="BN37" s="166">
        <v>8323</v>
      </c>
      <c r="BO37" s="166">
        <v>8272.5419999999995</v>
      </c>
      <c r="BP37" s="166">
        <v>8485.9629999999997</v>
      </c>
      <c r="BQ37" s="166">
        <v>8599.1919999999991</v>
      </c>
      <c r="BR37" s="166">
        <v>9170.2780000000002</v>
      </c>
      <c r="BS37" s="166">
        <v>9523.6980000000003</v>
      </c>
      <c r="BT37" s="166">
        <v>9364.4279999999999</v>
      </c>
      <c r="BU37" s="166">
        <v>9282.3539999999994</v>
      </c>
      <c r="BV37" s="166">
        <v>9345.3439999999991</v>
      </c>
      <c r="BW37" s="166">
        <v>9085.0659999999898</v>
      </c>
      <c r="BX37" s="166">
        <v>9153.8510000000006</v>
      </c>
      <c r="BY37" s="166">
        <v>9189.7929999999997</v>
      </c>
      <c r="BZ37" s="166">
        <v>8967.3150000000005</v>
      </c>
      <c r="CA37" s="166">
        <v>8974.6769999999997</v>
      </c>
      <c r="CB37" s="166">
        <v>8875.4969999999994</v>
      </c>
      <c r="CC37" s="166">
        <v>8643.7330000000002</v>
      </c>
      <c r="CD37" s="166">
        <v>8505.7579999999998</v>
      </c>
      <c r="CE37" s="166">
        <v>8649.6880000000001</v>
      </c>
      <c r="CF37" s="166">
        <v>8868.4830000000002</v>
      </c>
      <c r="CG37" s="166">
        <v>9011.0190000000002</v>
      </c>
      <c r="CH37" s="166">
        <v>9306.36</v>
      </c>
      <c r="CI37" s="166">
        <v>9518.9419999999991</v>
      </c>
      <c r="CJ37" s="166">
        <v>9773.5190000000002</v>
      </c>
      <c r="CK37" s="166">
        <v>9731.7659999999996</v>
      </c>
      <c r="CL37" s="166">
        <v>9808.3580000000002</v>
      </c>
      <c r="CM37" s="164">
        <v>9979.2929999999997</v>
      </c>
      <c r="CN37" s="164"/>
      <c r="CO37" s="171">
        <v>32</v>
      </c>
      <c r="CP37" s="169">
        <v>8360</v>
      </c>
      <c r="CQ37" s="169">
        <v>8558.0959999999995</v>
      </c>
      <c r="CR37" s="169">
        <v>8304.5190000000002</v>
      </c>
      <c r="CS37" s="169">
        <v>8220.8609999999899</v>
      </c>
      <c r="CT37" s="169">
        <v>8308.0779999999995</v>
      </c>
      <c r="CU37" s="169">
        <v>8901.5949999999993</v>
      </c>
      <c r="CV37" s="169">
        <v>8874.0569999999898</v>
      </c>
      <c r="CW37" s="169">
        <v>8566.4349999999995</v>
      </c>
      <c r="CX37" s="169">
        <v>8533.94</v>
      </c>
      <c r="CY37" s="169">
        <v>8322.4619999999995</v>
      </c>
      <c r="CZ37" s="169">
        <v>8351.3919999999998</v>
      </c>
      <c r="DA37" s="169">
        <v>8165.2819999999901</v>
      </c>
      <c r="DB37" s="169">
        <v>8154.6269999999904</v>
      </c>
      <c r="DC37" s="169">
        <v>8121.5709999999999</v>
      </c>
      <c r="DD37" s="169">
        <v>8020.3180000000002</v>
      </c>
      <c r="DE37" s="169">
        <v>7913.5140000000001</v>
      </c>
      <c r="DF37" s="169">
        <v>7698.8819999999996</v>
      </c>
      <c r="DG37" s="169">
        <v>7825.0609999999997</v>
      </c>
      <c r="DH37" s="169">
        <v>8049.5519999999997</v>
      </c>
      <c r="DI37" s="169">
        <v>8211.1530000000002</v>
      </c>
      <c r="DJ37" s="169">
        <v>8528.9369999999999</v>
      </c>
      <c r="DK37" s="169">
        <v>8613.64</v>
      </c>
      <c r="DL37" s="169">
        <v>8910.3359999999993</v>
      </c>
      <c r="DM37" s="169">
        <v>8899.5740000000005</v>
      </c>
      <c r="DN37" s="169">
        <v>8957.84</v>
      </c>
      <c r="DO37" s="169">
        <v>9152.86</v>
      </c>
    </row>
    <row r="38" spans="1:119" ht="15" customHeight="1">
      <c r="A38" s="78" t="s">
        <v>14</v>
      </c>
      <c r="B38" s="79">
        <f t="shared" si="19"/>
        <v>83400</v>
      </c>
      <c r="C38" s="79">
        <f t="shared" si="20"/>
        <v>42900</v>
      </c>
      <c r="D38" s="79">
        <f t="shared" si="21"/>
        <v>40400</v>
      </c>
      <c r="E38" s="79"/>
      <c r="F38" s="80" t="s">
        <v>14</v>
      </c>
      <c r="G38" s="79">
        <f t="shared" si="22"/>
        <v>77200</v>
      </c>
      <c r="H38" s="79">
        <f t="shared" si="23"/>
        <v>39500</v>
      </c>
      <c r="I38" s="79">
        <f t="shared" si="24"/>
        <v>37600</v>
      </c>
      <c r="J38" s="79"/>
      <c r="K38" s="80" t="s">
        <v>14</v>
      </c>
      <c r="L38" s="81">
        <f t="shared" si="25"/>
        <v>-7.4249514120498183</v>
      </c>
      <c r="M38" s="81">
        <f t="shared" si="26"/>
        <v>-7.89932424560181</v>
      </c>
      <c r="N38" s="82">
        <f t="shared" si="27"/>
        <v>-6.9215336679937591</v>
      </c>
      <c r="O38" s="58"/>
      <c r="P38" s="58"/>
      <c r="Q38" s="58"/>
      <c r="R38" s="58"/>
      <c r="S38" s="58"/>
      <c r="T38" s="58"/>
      <c r="AZ38" s="13">
        <v>31</v>
      </c>
      <c r="BA38" s="156">
        <f t="shared" si="0"/>
        <v>8375</v>
      </c>
      <c r="BB38" s="13">
        <v>31</v>
      </c>
      <c r="BC38" s="13">
        <f t="shared" si="1"/>
        <v>-8375</v>
      </c>
      <c r="BD38" s="156">
        <f t="shared" si="2"/>
        <v>8735</v>
      </c>
      <c r="BF38" s="27">
        <f t="shared" si="3"/>
        <v>9352.3629999999994</v>
      </c>
      <c r="BG38" s="15">
        <v>31</v>
      </c>
      <c r="BH38" s="16">
        <f t="shared" si="4"/>
        <v>-9352.3629999999994</v>
      </c>
      <c r="BI38" s="26">
        <f t="shared" si="5"/>
        <v>8336.9789999999994</v>
      </c>
      <c r="BM38" s="168">
        <v>33</v>
      </c>
      <c r="BN38" s="166">
        <v>8385</v>
      </c>
      <c r="BO38" s="166">
        <v>8239.5040000000008</v>
      </c>
      <c r="BP38" s="166">
        <v>8180.3450000000003</v>
      </c>
      <c r="BQ38" s="166">
        <v>8396.8539999999994</v>
      </c>
      <c r="BR38" s="166">
        <v>8505.6710000000003</v>
      </c>
      <c r="BS38" s="166">
        <v>9049.8289999999997</v>
      </c>
      <c r="BT38" s="166">
        <v>9391.0409999999993</v>
      </c>
      <c r="BU38" s="166">
        <v>9224.2109999999993</v>
      </c>
      <c r="BV38" s="166">
        <v>9142.2530000000006</v>
      </c>
      <c r="BW38" s="166">
        <v>9205.5650000000005</v>
      </c>
      <c r="BX38" s="166">
        <v>8952.3140000000003</v>
      </c>
      <c r="BY38" s="166">
        <v>9018.1029999999992</v>
      </c>
      <c r="BZ38" s="166">
        <v>9053.2309999999998</v>
      </c>
      <c r="CA38" s="166">
        <v>8834.6350000000002</v>
      </c>
      <c r="CB38" s="166">
        <v>8838.8539999999994</v>
      </c>
      <c r="CC38" s="166">
        <v>8736.5910000000003</v>
      </c>
      <c r="CD38" s="166">
        <v>8508.5619999999999</v>
      </c>
      <c r="CE38" s="166">
        <v>8372.652</v>
      </c>
      <c r="CF38" s="166">
        <v>8513.6260000000002</v>
      </c>
      <c r="CG38" s="166">
        <v>8730.7790000000005</v>
      </c>
      <c r="CH38" s="166">
        <v>8871.884</v>
      </c>
      <c r="CI38" s="166">
        <v>9165.9030000000002</v>
      </c>
      <c r="CJ38" s="166">
        <v>9374.7269999999899</v>
      </c>
      <c r="CK38" s="166">
        <v>9628.27</v>
      </c>
      <c r="CL38" s="166">
        <v>9586.3770000000004</v>
      </c>
      <c r="CM38" s="164">
        <v>9665.4429999999993</v>
      </c>
      <c r="CN38" s="164"/>
      <c r="CO38" s="171">
        <v>33</v>
      </c>
      <c r="CP38" s="169">
        <v>7922</v>
      </c>
      <c r="CQ38" s="169">
        <v>8230.3869999999897</v>
      </c>
      <c r="CR38" s="169">
        <v>8416.3080000000009</v>
      </c>
      <c r="CS38" s="169">
        <v>8179.45</v>
      </c>
      <c r="CT38" s="169">
        <v>8099.7650000000003</v>
      </c>
      <c r="CU38" s="169">
        <v>8181.9359999999997</v>
      </c>
      <c r="CV38" s="169">
        <v>8742.5959999999995</v>
      </c>
      <c r="CW38" s="169">
        <v>8709.0630000000001</v>
      </c>
      <c r="CX38" s="169">
        <v>8409.2459999999992</v>
      </c>
      <c r="CY38" s="169">
        <v>8377.9590000000007</v>
      </c>
      <c r="CZ38" s="169">
        <v>8171.4059999999999</v>
      </c>
      <c r="DA38" s="169">
        <v>8200.2860000000001</v>
      </c>
      <c r="DB38" s="169">
        <v>8025.7849999999999</v>
      </c>
      <c r="DC38" s="169">
        <v>8007.3829999999998</v>
      </c>
      <c r="DD38" s="169">
        <v>7975.3289999999997</v>
      </c>
      <c r="DE38" s="169">
        <v>7869.6030000000001</v>
      </c>
      <c r="DF38" s="169">
        <v>7765.0029999999997</v>
      </c>
      <c r="DG38" s="169">
        <v>7554.9279999999999</v>
      </c>
      <c r="DH38" s="169">
        <v>7679.2039999999997</v>
      </c>
      <c r="DI38" s="169">
        <v>7899.4849999999997</v>
      </c>
      <c r="DJ38" s="169">
        <v>8057.7559999999903</v>
      </c>
      <c r="DK38" s="169">
        <v>8369.8719999999994</v>
      </c>
      <c r="DL38" s="169">
        <v>8456.4369999999999</v>
      </c>
      <c r="DM38" s="169">
        <v>8746.4709999999995</v>
      </c>
      <c r="DN38" s="169">
        <v>8735.6970000000001</v>
      </c>
      <c r="DO38" s="169">
        <v>8795.8359999999993</v>
      </c>
    </row>
    <row r="39" spans="1:119">
      <c r="A39" s="78" t="s">
        <v>15</v>
      </c>
      <c r="B39" s="79">
        <f t="shared" si="19"/>
        <v>78400</v>
      </c>
      <c r="C39" s="79">
        <f t="shared" si="20"/>
        <v>40500</v>
      </c>
      <c r="D39" s="79">
        <f t="shared" si="21"/>
        <v>37900</v>
      </c>
      <c r="E39" s="79"/>
      <c r="F39" s="80" t="s">
        <v>15</v>
      </c>
      <c r="G39" s="79">
        <f t="shared" si="22"/>
        <v>80800</v>
      </c>
      <c r="H39" s="79">
        <f t="shared" si="23"/>
        <v>41700</v>
      </c>
      <c r="I39" s="79">
        <f t="shared" si="24"/>
        <v>39100</v>
      </c>
      <c r="J39" s="79"/>
      <c r="K39" s="80" t="s">
        <v>15</v>
      </c>
      <c r="L39" s="81">
        <f t="shared" si="25"/>
        <v>3.0609601183567392</v>
      </c>
      <c r="M39" s="81">
        <f t="shared" si="26"/>
        <v>3.0978996787743496</v>
      </c>
      <c r="N39" s="82">
        <f t="shared" si="27"/>
        <v>3.021554155573686</v>
      </c>
      <c r="O39" s="58"/>
      <c r="P39" s="58"/>
      <c r="Q39" s="58"/>
      <c r="R39" s="58"/>
      <c r="S39" s="58"/>
      <c r="T39" s="58"/>
      <c r="AZ39" s="13">
        <v>32</v>
      </c>
      <c r="BA39" s="156">
        <f t="shared" si="0"/>
        <v>8323</v>
      </c>
      <c r="BB39" s="13">
        <v>32</v>
      </c>
      <c r="BC39" s="13">
        <f t="shared" si="1"/>
        <v>-8323</v>
      </c>
      <c r="BD39" s="156">
        <f t="shared" si="2"/>
        <v>8360</v>
      </c>
      <c r="BF39" s="27">
        <f t="shared" ref="BF39:BF70" si="28">INDEX($BN$5:$CM$95,MATCH($AZ39,$BM$5:$BM$95,0),MATCH($BF$6,$BN$4:$CM$4,0))</f>
        <v>9153.8510000000006</v>
      </c>
      <c r="BG39" s="15">
        <v>32</v>
      </c>
      <c r="BH39" s="16">
        <f t="shared" si="4"/>
        <v>-9153.8510000000006</v>
      </c>
      <c r="BI39" s="26">
        <f t="shared" ref="BI39:BI70" si="29">INDEX($CP$5:$DO$95,MATCH($AZ39,$CO$5:$CO$95,0),MATCH($BF$6,$CP$4:$DO$4,0))</f>
        <v>8351.3919999999998</v>
      </c>
      <c r="BM39" s="168">
        <v>34</v>
      </c>
      <c r="BN39" s="166">
        <v>7831</v>
      </c>
      <c r="BO39" s="166">
        <v>8262.33</v>
      </c>
      <c r="BP39" s="166">
        <v>8122.33</v>
      </c>
      <c r="BQ39" s="166">
        <v>8054.2529999999997</v>
      </c>
      <c r="BR39" s="166">
        <v>8272.5740000000005</v>
      </c>
      <c r="BS39" s="166">
        <v>8376.7890000000007</v>
      </c>
      <c r="BT39" s="166">
        <v>8894.2990000000009</v>
      </c>
      <c r="BU39" s="166">
        <v>9222.7109999999993</v>
      </c>
      <c r="BV39" s="166">
        <v>9052.6200000000008</v>
      </c>
      <c r="BW39" s="166">
        <v>8970.8449999999993</v>
      </c>
      <c r="BX39" s="166">
        <v>9033.8269999999993</v>
      </c>
      <c r="BY39" s="166">
        <v>8788.6139999999996</v>
      </c>
      <c r="BZ39" s="166">
        <v>8851.3130000000001</v>
      </c>
      <c r="CA39" s="166">
        <v>8885.4699999999993</v>
      </c>
      <c r="CB39" s="166">
        <v>8671.8369999999995</v>
      </c>
      <c r="CC39" s="166">
        <v>8673.2739999999994</v>
      </c>
      <c r="CD39" s="166">
        <v>8569.0249999999996</v>
      </c>
      <c r="CE39" s="166">
        <v>8345.6290000000008</v>
      </c>
      <c r="CF39" s="166">
        <v>8212.2549999999992</v>
      </c>
      <c r="CG39" s="166">
        <v>8349.8330000000005</v>
      </c>
      <c r="CH39" s="166">
        <v>8564.0069999999996</v>
      </c>
      <c r="CI39" s="166">
        <v>8703.1559999999899</v>
      </c>
      <c r="CJ39" s="166">
        <v>8994.1469999999899</v>
      </c>
      <c r="CK39" s="166">
        <v>9198.5919999999896</v>
      </c>
      <c r="CL39" s="166">
        <v>9449.5249999999996</v>
      </c>
      <c r="CM39" s="164">
        <v>9407.9850000000006</v>
      </c>
      <c r="CN39" s="164"/>
      <c r="CO39" s="171">
        <v>34</v>
      </c>
      <c r="CP39" s="169">
        <v>7760</v>
      </c>
      <c r="CQ39" s="169">
        <v>7820.5379999999996</v>
      </c>
      <c r="CR39" s="169">
        <v>8109.0829999999996</v>
      </c>
      <c r="CS39" s="169">
        <v>8283.92</v>
      </c>
      <c r="CT39" s="169">
        <v>8062.5039999999999</v>
      </c>
      <c r="CU39" s="169">
        <v>7986.3329999999996</v>
      </c>
      <c r="CV39" s="169">
        <v>8063.8459999999995</v>
      </c>
      <c r="CW39" s="169">
        <v>8595.6059999999998</v>
      </c>
      <c r="CX39" s="169">
        <v>8558.7780000000002</v>
      </c>
      <c r="CY39" s="169">
        <v>8266.0139999999992</v>
      </c>
      <c r="CZ39" s="169">
        <v>8235.8490000000002</v>
      </c>
      <c r="DA39" s="169">
        <v>8033.9830000000002</v>
      </c>
      <c r="DB39" s="169">
        <v>8062.4569999999903</v>
      </c>
      <c r="DC39" s="169">
        <v>7898.4309999999996</v>
      </c>
      <c r="DD39" s="169">
        <v>7873.56699999999</v>
      </c>
      <c r="DE39" s="169">
        <v>7842.3459999999995</v>
      </c>
      <c r="DF39" s="169">
        <v>7733.3329999999996</v>
      </c>
      <c r="DG39" s="169">
        <v>7630.8069999999998</v>
      </c>
      <c r="DH39" s="169">
        <v>7425.0789999999997</v>
      </c>
      <c r="DI39" s="169">
        <v>7547.4809999999998</v>
      </c>
      <c r="DJ39" s="169">
        <v>7763.6589999999997</v>
      </c>
      <c r="DK39" s="169">
        <v>7918.7190000000001</v>
      </c>
      <c r="DL39" s="169">
        <v>8225.3529999999992</v>
      </c>
      <c r="DM39" s="169">
        <v>8313.31</v>
      </c>
      <c r="DN39" s="169">
        <v>8597.1119999999992</v>
      </c>
      <c r="DO39" s="169">
        <v>8586.4159999999993</v>
      </c>
    </row>
    <row r="40" spans="1:119">
      <c r="A40" s="78" t="s">
        <v>16</v>
      </c>
      <c r="B40" s="79">
        <f t="shared" si="19"/>
        <v>79700</v>
      </c>
      <c r="C40" s="79">
        <f t="shared" si="20"/>
        <v>40400</v>
      </c>
      <c r="D40" s="79">
        <f t="shared" si="21"/>
        <v>39300</v>
      </c>
      <c r="E40" s="79"/>
      <c r="F40" s="80" t="s">
        <v>16</v>
      </c>
      <c r="G40" s="79">
        <f t="shared" si="22"/>
        <v>91100</v>
      </c>
      <c r="H40" s="79">
        <f t="shared" si="23"/>
        <v>46100</v>
      </c>
      <c r="I40" s="79">
        <f t="shared" si="24"/>
        <v>45000</v>
      </c>
      <c r="J40" s="79"/>
      <c r="K40" s="80" t="s">
        <v>16</v>
      </c>
      <c r="L40" s="81">
        <f t="shared" si="25"/>
        <v>14.36349112723074</v>
      </c>
      <c r="M40" s="81">
        <f t="shared" si="26"/>
        <v>14.144231673222976</v>
      </c>
      <c r="N40" s="82">
        <f t="shared" si="27"/>
        <v>14.589206122812834</v>
      </c>
      <c r="O40" s="58"/>
      <c r="P40" s="58"/>
      <c r="Q40" s="58"/>
      <c r="R40" s="58"/>
      <c r="S40" s="58"/>
      <c r="T40" s="58"/>
      <c r="AZ40" s="13">
        <v>33</v>
      </c>
      <c r="BA40" s="156">
        <f t="shared" si="0"/>
        <v>8385</v>
      </c>
      <c r="BB40" s="13">
        <v>33</v>
      </c>
      <c r="BC40" s="13">
        <f t="shared" si="1"/>
        <v>-8385</v>
      </c>
      <c r="BD40" s="156">
        <f t="shared" si="2"/>
        <v>7922</v>
      </c>
      <c r="BF40" s="27">
        <f t="shared" si="28"/>
        <v>8952.3140000000003</v>
      </c>
      <c r="BG40" s="15">
        <v>33</v>
      </c>
      <c r="BH40" s="16">
        <f t="shared" si="4"/>
        <v>-8952.3140000000003</v>
      </c>
      <c r="BI40" s="26">
        <f t="shared" si="29"/>
        <v>8171.4059999999999</v>
      </c>
      <c r="BM40" s="168">
        <v>35</v>
      </c>
      <c r="BN40" s="166">
        <v>7961</v>
      </c>
      <c r="BO40" s="166">
        <v>7673.9369999999999</v>
      </c>
      <c r="BP40" s="166">
        <v>8091.7819999999901</v>
      </c>
      <c r="BQ40" s="166">
        <v>7958.3760000000002</v>
      </c>
      <c r="BR40" s="166">
        <v>7884.0439999999999</v>
      </c>
      <c r="BS40" s="166">
        <v>8103.8440000000001</v>
      </c>
      <c r="BT40" s="166">
        <v>8203.2819999999992</v>
      </c>
      <c r="BU40" s="166">
        <v>8694.2479999999996</v>
      </c>
      <c r="BV40" s="166">
        <v>9010.1139999999996</v>
      </c>
      <c r="BW40" s="166">
        <v>8837.9750000000004</v>
      </c>
      <c r="BX40" s="166">
        <v>8757.4330000000009</v>
      </c>
      <c r="BY40" s="166">
        <v>8819.7619999999897</v>
      </c>
      <c r="BZ40" s="166">
        <v>8582.8639999999996</v>
      </c>
      <c r="CA40" s="166">
        <v>8642.6559999999899</v>
      </c>
      <c r="CB40" s="166">
        <v>8675.9480000000003</v>
      </c>
      <c r="CC40" s="166">
        <v>8467.3700000000008</v>
      </c>
      <c r="CD40" s="166">
        <v>8466.1779999999999</v>
      </c>
      <c r="CE40" s="166">
        <v>8360.7420000000002</v>
      </c>
      <c r="CF40" s="166">
        <v>8142.69199999999</v>
      </c>
      <c r="CG40" s="166">
        <v>8012.2690000000002</v>
      </c>
      <c r="CH40" s="166">
        <v>8146.0659999999998</v>
      </c>
      <c r="CI40" s="166">
        <v>8356.6569999999992</v>
      </c>
      <c r="CJ40" s="166">
        <v>8493.6019999999899</v>
      </c>
      <c r="CK40" s="166">
        <v>8780.5519999999997</v>
      </c>
      <c r="CL40" s="166">
        <v>8979.8490000000002</v>
      </c>
      <c r="CM40" s="164">
        <v>9227.5609999999997</v>
      </c>
      <c r="CN40" s="164"/>
      <c r="CO40" s="171">
        <v>35</v>
      </c>
      <c r="CP40" s="169">
        <v>7865</v>
      </c>
      <c r="CQ40" s="169">
        <v>7649.2650000000003</v>
      </c>
      <c r="CR40" s="169">
        <v>7707.3050000000003</v>
      </c>
      <c r="CS40" s="169">
        <v>7978.8269999999902</v>
      </c>
      <c r="CT40" s="169">
        <v>8145.5219999999999</v>
      </c>
      <c r="CU40" s="169">
        <v>7937.05</v>
      </c>
      <c r="CV40" s="169">
        <v>7863.5950000000003</v>
      </c>
      <c r="CW40" s="169">
        <v>7937.3180000000002</v>
      </c>
      <c r="CX40" s="169">
        <v>8444.5370000000003</v>
      </c>
      <c r="CY40" s="169">
        <v>8405.7520000000004</v>
      </c>
      <c r="CZ40" s="169">
        <v>8119.1319999999996</v>
      </c>
      <c r="DA40" s="169">
        <v>8090.4089999999997</v>
      </c>
      <c r="DB40" s="169">
        <v>7892.7819999999901</v>
      </c>
      <c r="DC40" s="169">
        <v>7920.9949999999999</v>
      </c>
      <c r="DD40" s="169">
        <v>7765.9750000000004</v>
      </c>
      <c r="DE40" s="169">
        <v>7735.732</v>
      </c>
      <c r="DF40" s="169">
        <v>7705.3590000000004</v>
      </c>
      <c r="DG40" s="169">
        <v>7593.9380000000001</v>
      </c>
      <c r="DH40" s="169">
        <v>7493.4709999999995</v>
      </c>
      <c r="DI40" s="169">
        <v>7291.8310000000001</v>
      </c>
      <c r="DJ40" s="169">
        <v>7412.5079999999998</v>
      </c>
      <c r="DK40" s="169">
        <v>7624.8739999999998</v>
      </c>
      <c r="DL40" s="169">
        <v>7776.7959999999903</v>
      </c>
      <c r="DM40" s="169">
        <v>8078.1750000000002</v>
      </c>
      <c r="DN40" s="169">
        <v>8167.0649999999996</v>
      </c>
      <c r="DO40" s="169">
        <v>8445.1190000000006</v>
      </c>
    </row>
    <row r="41" spans="1:119">
      <c r="A41" s="78" t="s">
        <v>17</v>
      </c>
      <c r="B41" s="79">
        <f t="shared" si="19"/>
        <v>104600</v>
      </c>
      <c r="C41" s="79">
        <f t="shared" si="20"/>
        <v>51900</v>
      </c>
      <c r="D41" s="79">
        <f t="shared" si="21"/>
        <v>52700</v>
      </c>
      <c r="E41" s="79"/>
      <c r="F41" s="80" t="s">
        <v>17</v>
      </c>
      <c r="G41" s="79">
        <f t="shared" si="22"/>
        <v>110200</v>
      </c>
      <c r="H41" s="79">
        <f t="shared" si="23"/>
        <v>54400</v>
      </c>
      <c r="I41" s="79">
        <f t="shared" si="24"/>
        <v>55800</v>
      </c>
      <c r="J41" s="79"/>
      <c r="K41" s="80" t="s">
        <v>17</v>
      </c>
      <c r="L41" s="81">
        <f t="shared" si="25"/>
        <v>5.327499593795098</v>
      </c>
      <c r="M41" s="81">
        <f t="shared" si="26"/>
        <v>4.6457767766033253</v>
      </c>
      <c r="N41" s="82">
        <f t="shared" si="27"/>
        <v>5.9995312025508714</v>
      </c>
      <c r="O41" s="58"/>
      <c r="P41" s="58"/>
      <c r="Q41" s="58"/>
      <c r="R41" s="58"/>
      <c r="S41" s="58"/>
      <c r="T41" s="58"/>
      <c r="V41" s="21"/>
      <c r="AZ41" s="13">
        <v>34</v>
      </c>
      <c r="BA41" s="156">
        <f t="shared" si="0"/>
        <v>7831</v>
      </c>
      <c r="BB41" s="13">
        <v>34</v>
      </c>
      <c r="BC41" s="13">
        <f t="shared" si="1"/>
        <v>-7831</v>
      </c>
      <c r="BD41" s="156">
        <f t="shared" si="2"/>
        <v>7760</v>
      </c>
      <c r="BF41" s="27">
        <f t="shared" si="28"/>
        <v>9033.8269999999993</v>
      </c>
      <c r="BG41" s="15">
        <v>34</v>
      </c>
      <c r="BH41" s="16">
        <f t="shared" si="4"/>
        <v>-9033.8269999999993</v>
      </c>
      <c r="BI41" s="26">
        <f t="shared" si="29"/>
        <v>8235.8490000000002</v>
      </c>
      <c r="BM41" s="168">
        <v>36</v>
      </c>
      <c r="BN41" s="166">
        <v>7638</v>
      </c>
      <c r="BO41" s="166">
        <v>7843.87</v>
      </c>
      <c r="BP41" s="166">
        <v>7573.2489999999998</v>
      </c>
      <c r="BQ41" s="166">
        <v>7977.2359999999999</v>
      </c>
      <c r="BR41" s="166">
        <v>7850.7049999999999</v>
      </c>
      <c r="BS41" s="166">
        <v>7770.7579999999998</v>
      </c>
      <c r="BT41" s="166">
        <v>7991.4030000000002</v>
      </c>
      <c r="BU41" s="166">
        <v>8087.1819999999998</v>
      </c>
      <c r="BV41" s="166">
        <v>8556.3880000000008</v>
      </c>
      <c r="BW41" s="166">
        <v>8861.4490000000005</v>
      </c>
      <c r="BX41" s="166">
        <v>8687.8189999999995</v>
      </c>
      <c r="BY41" s="166">
        <v>8608.0309999999899</v>
      </c>
      <c r="BZ41" s="166">
        <v>8669.4779999999992</v>
      </c>
      <c r="CA41" s="166">
        <v>8439.7420000000002</v>
      </c>
      <c r="CB41" s="166">
        <v>8496.9059999999899</v>
      </c>
      <c r="CC41" s="166">
        <v>8529.2389999999996</v>
      </c>
      <c r="CD41" s="166">
        <v>8325.0750000000007</v>
      </c>
      <c r="CE41" s="166">
        <v>8321.5219999999899</v>
      </c>
      <c r="CF41" s="166">
        <v>8214.8529999999992</v>
      </c>
      <c r="CG41" s="166">
        <v>8000.866</v>
      </c>
      <c r="CH41" s="166">
        <v>7872.6180000000004</v>
      </c>
      <c r="CI41" s="166">
        <v>8003.0150000000003</v>
      </c>
      <c r="CJ41" s="166">
        <v>8210.5650000000005</v>
      </c>
      <c r="CK41" s="166">
        <v>8345.7169999999896</v>
      </c>
      <c r="CL41" s="166">
        <v>8629.4969999999994</v>
      </c>
      <c r="CM41" s="164">
        <v>8824.7829999999994</v>
      </c>
      <c r="CN41" s="164"/>
      <c r="CO41" s="171">
        <v>36</v>
      </c>
      <c r="CP41" s="169">
        <v>7718</v>
      </c>
      <c r="CQ41" s="169">
        <v>7805.3789999999999</v>
      </c>
      <c r="CR41" s="169">
        <v>7596.5290000000005</v>
      </c>
      <c r="CS41" s="169">
        <v>7652.4840000000004</v>
      </c>
      <c r="CT41" s="169">
        <v>7910.9110000000001</v>
      </c>
      <c r="CU41" s="169">
        <v>8070.6119999999901</v>
      </c>
      <c r="CV41" s="169">
        <v>7872.9530000000004</v>
      </c>
      <c r="CW41" s="169">
        <v>7801.8280000000004</v>
      </c>
      <c r="CX41" s="169">
        <v>7873.634</v>
      </c>
      <c r="CY41" s="169">
        <v>8361.6740000000009</v>
      </c>
      <c r="CZ41" s="169">
        <v>8320.8050000000003</v>
      </c>
      <c r="DA41" s="169">
        <v>8038.38</v>
      </c>
      <c r="DB41" s="169">
        <v>8010.56699999999</v>
      </c>
      <c r="DC41" s="169">
        <v>7815.6</v>
      </c>
      <c r="DD41" s="169">
        <v>7843.7179999999998</v>
      </c>
      <c r="DE41" s="169">
        <v>7695.9549999999999</v>
      </c>
      <c r="DF41" s="169">
        <v>7660.768</v>
      </c>
      <c r="DG41" s="169">
        <v>7630.9989999999998</v>
      </c>
      <c r="DH41" s="169">
        <v>7516.808</v>
      </c>
      <c r="DI41" s="169">
        <v>7417.576</v>
      </c>
      <c r="DJ41" s="169">
        <v>7218.5429999999997</v>
      </c>
      <c r="DK41" s="169">
        <v>7338.2559999999903</v>
      </c>
      <c r="DL41" s="169">
        <v>7548.33</v>
      </c>
      <c r="DM41" s="169">
        <v>7698.27</v>
      </c>
      <c r="DN41" s="169">
        <v>7996.4840000000004</v>
      </c>
      <c r="DO41" s="169">
        <v>8086.723</v>
      </c>
    </row>
    <row r="42" spans="1:119">
      <c r="A42" s="78" t="s">
        <v>18</v>
      </c>
      <c r="B42" s="79">
        <f t="shared" si="19"/>
        <v>96600</v>
      </c>
      <c r="C42" s="79">
        <f t="shared" si="20"/>
        <v>49100</v>
      </c>
      <c r="D42" s="79">
        <f t="shared" si="21"/>
        <v>47600</v>
      </c>
      <c r="E42" s="79"/>
      <c r="F42" s="80" t="s">
        <v>18</v>
      </c>
      <c r="G42" s="79">
        <f t="shared" si="22"/>
        <v>91900</v>
      </c>
      <c r="H42" s="79">
        <f t="shared" si="23"/>
        <v>47400</v>
      </c>
      <c r="I42" s="79">
        <f t="shared" si="24"/>
        <v>44500</v>
      </c>
      <c r="J42" s="79"/>
      <c r="K42" s="80" t="s">
        <v>18</v>
      </c>
      <c r="L42" s="81">
        <f t="shared" si="25"/>
        <v>-4.9453937700507353</v>
      </c>
      <c r="M42" s="81">
        <f t="shared" si="26"/>
        <v>-3.4437441395898745</v>
      </c>
      <c r="N42" s="82">
        <f t="shared" si="27"/>
        <v>-6.4939502228201995</v>
      </c>
      <c r="O42" s="58"/>
      <c r="P42" s="58"/>
      <c r="Q42" s="58"/>
      <c r="R42" s="58"/>
      <c r="S42" s="58"/>
      <c r="T42" s="58"/>
      <c r="V42" s="21"/>
      <c r="W42" s="21"/>
      <c r="AZ42" s="13">
        <v>35</v>
      </c>
      <c r="BA42" s="156">
        <f t="shared" si="0"/>
        <v>7961</v>
      </c>
      <c r="BB42" s="13">
        <v>35</v>
      </c>
      <c r="BC42" s="13">
        <f t="shared" si="1"/>
        <v>-7961</v>
      </c>
      <c r="BD42" s="156">
        <f t="shared" si="2"/>
        <v>7865</v>
      </c>
      <c r="BF42" s="27">
        <f t="shared" si="28"/>
        <v>8757.4330000000009</v>
      </c>
      <c r="BG42" s="15">
        <v>35</v>
      </c>
      <c r="BH42" s="16">
        <f t="shared" si="4"/>
        <v>-8757.4330000000009</v>
      </c>
      <c r="BI42" s="26">
        <f t="shared" si="29"/>
        <v>8119.1319999999996</v>
      </c>
      <c r="BM42" s="168">
        <v>37</v>
      </c>
      <c r="BN42" s="166">
        <v>7707</v>
      </c>
      <c r="BO42" s="166">
        <v>7520.77699999999</v>
      </c>
      <c r="BP42" s="166">
        <v>7717.6880000000001</v>
      </c>
      <c r="BQ42" s="166">
        <v>7462.8639999999996</v>
      </c>
      <c r="BR42" s="166">
        <v>7854.6119999999901</v>
      </c>
      <c r="BS42" s="166">
        <v>7734.549</v>
      </c>
      <c r="BT42" s="166">
        <v>7650.0630000000001</v>
      </c>
      <c r="BU42" s="166">
        <v>7871.2069999999903</v>
      </c>
      <c r="BV42" s="166">
        <v>7963.835</v>
      </c>
      <c r="BW42" s="166">
        <v>8411.482</v>
      </c>
      <c r="BX42" s="166">
        <v>8706.2359999999899</v>
      </c>
      <c r="BY42" s="166">
        <v>8531.2619999999897</v>
      </c>
      <c r="BZ42" s="166">
        <v>8452.3220000000001</v>
      </c>
      <c r="CA42" s="166">
        <v>8513.3889999999992</v>
      </c>
      <c r="CB42" s="166">
        <v>8290.7579999999998</v>
      </c>
      <c r="CC42" s="166">
        <v>8345.49</v>
      </c>
      <c r="CD42" s="166">
        <v>8376.884</v>
      </c>
      <c r="CE42" s="166">
        <v>8177.0690000000004</v>
      </c>
      <c r="CF42" s="166">
        <v>8171.5509999999904</v>
      </c>
      <c r="CG42" s="166">
        <v>8063.8329999999996</v>
      </c>
      <c r="CH42" s="166">
        <v>7854.3109999999997</v>
      </c>
      <c r="CI42" s="166">
        <v>7728.44199999999</v>
      </c>
      <c r="CJ42" s="166">
        <v>7855.7340000000004</v>
      </c>
      <c r="CK42" s="166">
        <v>8060.2489999999998</v>
      </c>
      <c r="CL42" s="166">
        <v>8193.5169999999998</v>
      </c>
      <c r="CM42" s="164">
        <v>8473.8919999999998</v>
      </c>
      <c r="CN42" s="164"/>
      <c r="CO42" s="171">
        <v>37</v>
      </c>
      <c r="CP42" s="169">
        <v>7931</v>
      </c>
      <c r="CQ42" s="169">
        <v>7616.0769999999902</v>
      </c>
      <c r="CR42" s="169">
        <v>7701.509</v>
      </c>
      <c r="CS42" s="169">
        <v>7499.5240000000003</v>
      </c>
      <c r="CT42" s="169">
        <v>7555.0159999999996</v>
      </c>
      <c r="CU42" s="169">
        <v>7801.2389999999996</v>
      </c>
      <c r="CV42" s="169">
        <v>7954.4189999999999</v>
      </c>
      <c r="CW42" s="169">
        <v>7767.6109999999999</v>
      </c>
      <c r="CX42" s="169">
        <v>7699.3149999999996</v>
      </c>
      <c r="CY42" s="169">
        <v>7768.9279999999999</v>
      </c>
      <c r="CZ42" s="169">
        <v>8238.5569999999898</v>
      </c>
      <c r="DA42" s="169">
        <v>8196.1419999999998</v>
      </c>
      <c r="DB42" s="169">
        <v>7918.3630000000003</v>
      </c>
      <c r="DC42" s="169">
        <v>7891.4790000000003</v>
      </c>
      <c r="DD42" s="169">
        <v>7699.5249999999996</v>
      </c>
      <c r="DE42" s="169">
        <v>7727.4030000000002</v>
      </c>
      <c r="DF42" s="169">
        <v>7586.4830000000002</v>
      </c>
      <c r="DG42" s="169">
        <v>7547.085</v>
      </c>
      <c r="DH42" s="169">
        <v>7517.9250000000002</v>
      </c>
      <c r="DI42" s="169">
        <v>7401.8959999999997</v>
      </c>
      <c r="DJ42" s="169">
        <v>7304.1589999999997</v>
      </c>
      <c r="DK42" s="169">
        <v>7108.2109999999902</v>
      </c>
      <c r="DL42" s="169">
        <v>7226.67</v>
      </c>
      <c r="DM42" s="169">
        <v>7434.0010000000002</v>
      </c>
      <c r="DN42" s="169">
        <v>7581.6459999999997</v>
      </c>
      <c r="DO42" s="169">
        <v>7876.02699999999</v>
      </c>
    </row>
    <row r="43" spans="1:119">
      <c r="A43" s="78" t="s">
        <v>19</v>
      </c>
      <c r="B43" s="79">
        <f t="shared" si="19"/>
        <v>83000</v>
      </c>
      <c r="C43" s="79">
        <f t="shared" si="20"/>
        <v>41600</v>
      </c>
      <c r="D43" s="79">
        <f t="shared" si="21"/>
        <v>41400</v>
      </c>
      <c r="E43" s="79"/>
      <c r="F43" s="80" t="s">
        <v>19</v>
      </c>
      <c r="G43" s="79">
        <f t="shared" si="22"/>
        <v>87400</v>
      </c>
      <c r="H43" s="79">
        <f t="shared" si="23"/>
        <v>45800</v>
      </c>
      <c r="I43" s="79">
        <f t="shared" si="24"/>
        <v>41600</v>
      </c>
      <c r="J43" s="79"/>
      <c r="K43" s="80" t="s">
        <v>19</v>
      </c>
      <c r="L43" s="81">
        <f t="shared" si="25"/>
        <v>5.3121334023871807</v>
      </c>
      <c r="M43" s="81">
        <f t="shared" si="26"/>
        <v>10.050681310230464</v>
      </c>
      <c r="N43" s="82">
        <f t="shared" si="27"/>
        <v>0.55127486961562244</v>
      </c>
      <c r="O43" s="58"/>
      <c r="P43" s="58"/>
      <c r="Q43" s="58"/>
      <c r="R43" s="58"/>
      <c r="S43" s="58"/>
      <c r="T43" s="58"/>
      <c r="V43" s="21"/>
      <c r="AZ43" s="13">
        <v>36</v>
      </c>
      <c r="BA43" s="156">
        <f t="shared" si="0"/>
        <v>7638</v>
      </c>
      <c r="BB43" s="13">
        <v>36</v>
      </c>
      <c r="BC43" s="13">
        <f t="shared" si="1"/>
        <v>-7638</v>
      </c>
      <c r="BD43" s="156">
        <f t="shared" si="2"/>
        <v>7718</v>
      </c>
      <c r="BF43" s="27">
        <f t="shared" si="28"/>
        <v>8687.8189999999995</v>
      </c>
      <c r="BG43" s="15">
        <v>36</v>
      </c>
      <c r="BH43" s="16">
        <f t="shared" si="4"/>
        <v>-8687.8189999999995</v>
      </c>
      <c r="BI43" s="26">
        <f t="shared" si="29"/>
        <v>8320.8050000000003</v>
      </c>
      <c r="BM43" s="168">
        <v>38</v>
      </c>
      <c r="BN43" s="166">
        <v>7640</v>
      </c>
      <c r="BO43" s="166">
        <v>7572.9969999999903</v>
      </c>
      <c r="BP43" s="166">
        <v>7394.0209999999997</v>
      </c>
      <c r="BQ43" s="166">
        <v>7581.9119999999903</v>
      </c>
      <c r="BR43" s="166">
        <v>7342.1459999999997</v>
      </c>
      <c r="BS43" s="166">
        <v>7723.2259999999997</v>
      </c>
      <c r="BT43" s="166">
        <v>7608.9539999999997</v>
      </c>
      <c r="BU43" s="166">
        <v>7521.0290000000005</v>
      </c>
      <c r="BV43" s="166">
        <v>7742.9480000000003</v>
      </c>
      <c r="BW43" s="166">
        <v>7832.915</v>
      </c>
      <c r="BX43" s="166">
        <v>8262.2749999999996</v>
      </c>
      <c r="BY43" s="166">
        <v>8547.7250000000004</v>
      </c>
      <c r="BZ43" s="166">
        <v>8372.0569999999898</v>
      </c>
      <c r="CA43" s="166">
        <v>8293.4339999999993</v>
      </c>
      <c r="CB43" s="166">
        <v>8353.9390000000003</v>
      </c>
      <c r="CC43" s="166">
        <v>8137.4089999999997</v>
      </c>
      <c r="CD43" s="166">
        <v>8190.1629999999996</v>
      </c>
      <c r="CE43" s="166">
        <v>8220.6740000000009</v>
      </c>
      <c r="CF43" s="166">
        <v>8024.6059999999998</v>
      </c>
      <c r="CG43" s="166">
        <v>8017.2950000000001</v>
      </c>
      <c r="CH43" s="166">
        <v>7908.6759999999904</v>
      </c>
      <c r="CI43" s="166">
        <v>7703.0410000000002</v>
      </c>
      <c r="CJ43" s="166">
        <v>7579.1090000000004</v>
      </c>
      <c r="CK43" s="166">
        <v>7703.6219999999903</v>
      </c>
      <c r="CL43" s="166">
        <v>7905.4719999999998</v>
      </c>
      <c r="CM43" s="164">
        <v>8037.0810000000001</v>
      </c>
      <c r="CN43" s="164"/>
      <c r="CO43" s="171">
        <v>38</v>
      </c>
      <c r="CP43" s="169">
        <v>8070</v>
      </c>
      <c r="CQ43" s="169">
        <v>7830.6369999999997</v>
      </c>
      <c r="CR43" s="169">
        <v>7531.2430000000004</v>
      </c>
      <c r="CS43" s="169">
        <v>7614.4409999999998</v>
      </c>
      <c r="CT43" s="169">
        <v>7418.4740000000002</v>
      </c>
      <c r="CU43" s="169">
        <v>7473.5190000000002</v>
      </c>
      <c r="CV43" s="169">
        <v>7708.0780000000004</v>
      </c>
      <c r="CW43" s="169">
        <v>7855.2419999999902</v>
      </c>
      <c r="CX43" s="169">
        <v>7678.6269999999904</v>
      </c>
      <c r="CY43" s="169">
        <v>7613.0419999999904</v>
      </c>
      <c r="CZ43" s="169">
        <v>7681.02</v>
      </c>
      <c r="DA43" s="169">
        <v>8133.8159999999998</v>
      </c>
      <c r="DB43" s="169">
        <v>8090.1289999999999</v>
      </c>
      <c r="DC43" s="169">
        <v>7816.6869999999999</v>
      </c>
      <c r="DD43" s="169">
        <v>7790.6969999999901</v>
      </c>
      <c r="DE43" s="169">
        <v>7601.6459999999997</v>
      </c>
      <c r="DF43" s="169">
        <v>7629.2889999999998</v>
      </c>
      <c r="DG43" s="169">
        <v>7494.6309999999903</v>
      </c>
      <c r="DH43" s="169">
        <v>7451.5330000000004</v>
      </c>
      <c r="DI43" s="169">
        <v>7423.0140000000001</v>
      </c>
      <c r="DJ43" s="169">
        <v>7305.3249999999998</v>
      </c>
      <c r="DK43" s="169">
        <v>7208.9889999999996</v>
      </c>
      <c r="DL43" s="169">
        <v>7015.9269999999997</v>
      </c>
      <c r="DM43" s="169">
        <v>7133.1689999999999</v>
      </c>
      <c r="DN43" s="169">
        <v>7337.8950000000004</v>
      </c>
      <c r="DO43" s="169">
        <v>7483.4080000000004</v>
      </c>
    </row>
    <row r="44" spans="1:119">
      <c r="A44" s="78" t="s">
        <v>20</v>
      </c>
      <c r="B44" s="79">
        <f t="shared" si="19"/>
        <v>77100</v>
      </c>
      <c r="C44" s="79">
        <f t="shared" si="20"/>
        <v>38200</v>
      </c>
      <c r="D44" s="79">
        <f t="shared" si="21"/>
        <v>38900</v>
      </c>
      <c r="E44" s="79"/>
      <c r="F44" s="80" t="s">
        <v>20</v>
      </c>
      <c r="G44" s="79">
        <f t="shared" si="22"/>
        <v>82000</v>
      </c>
      <c r="H44" s="79">
        <f t="shared" si="23"/>
        <v>42200</v>
      </c>
      <c r="I44" s="79">
        <f t="shared" si="24"/>
        <v>39900</v>
      </c>
      <c r="J44" s="79"/>
      <c r="K44" s="80" t="s">
        <v>20</v>
      </c>
      <c r="L44" s="81">
        <f t="shared" si="25"/>
        <v>6.3589817719811963</v>
      </c>
      <c r="M44" s="81">
        <f t="shared" si="26"/>
        <v>10.361335846882881</v>
      </c>
      <c r="N44" s="82">
        <f t="shared" si="27"/>
        <v>2.4335071004853255</v>
      </c>
      <c r="O44" s="58"/>
      <c r="P44" s="58"/>
      <c r="Q44" s="58"/>
      <c r="R44" s="58"/>
      <c r="S44" s="58"/>
      <c r="T44" s="58"/>
      <c r="V44" s="21"/>
      <c r="W44" s="21"/>
      <c r="AZ44" s="13">
        <v>37</v>
      </c>
      <c r="BA44" s="156">
        <f t="shared" si="0"/>
        <v>7707</v>
      </c>
      <c r="BB44" s="13">
        <v>37</v>
      </c>
      <c r="BC44" s="13">
        <f t="shared" si="1"/>
        <v>-7707</v>
      </c>
      <c r="BD44" s="156">
        <f t="shared" si="2"/>
        <v>7931</v>
      </c>
      <c r="BF44" s="27">
        <f t="shared" si="28"/>
        <v>8706.2359999999899</v>
      </c>
      <c r="BG44" s="15">
        <v>37</v>
      </c>
      <c r="BH44" s="16">
        <f t="shared" si="4"/>
        <v>-8706.2359999999899</v>
      </c>
      <c r="BI44" s="26">
        <f t="shared" si="29"/>
        <v>8238.5569999999898</v>
      </c>
      <c r="BM44" s="168">
        <v>39</v>
      </c>
      <c r="BN44" s="166">
        <v>7247</v>
      </c>
      <c r="BO44" s="166">
        <v>7537.5459999999903</v>
      </c>
      <c r="BP44" s="166">
        <v>7475.1030000000001</v>
      </c>
      <c r="BQ44" s="166">
        <v>7301.1850000000004</v>
      </c>
      <c r="BR44" s="166">
        <v>7482.7060000000001</v>
      </c>
      <c r="BS44" s="166">
        <v>7254.5829999999996</v>
      </c>
      <c r="BT44" s="166">
        <v>7625.7939999999999</v>
      </c>
      <c r="BU44" s="166">
        <v>7516.4069999999901</v>
      </c>
      <c r="BV44" s="166">
        <v>7426.3959999999997</v>
      </c>
      <c r="BW44" s="166">
        <v>7648.9619999999904</v>
      </c>
      <c r="BX44" s="166">
        <v>7736.5419999999904</v>
      </c>
      <c r="BY44" s="166">
        <v>8150.0680000000002</v>
      </c>
      <c r="BZ44" s="166">
        <v>8427.5480000000007</v>
      </c>
      <c r="CA44" s="166">
        <v>8251.4930000000004</v>
      </c>
      <c r="CB44" s="166">
        <v>8173.4780000000001</v>
      </c>
      <c r="CC44" s="166">
        <v>8233.5259999999998</v>
      </c>
      <c r="CD44" s="166">
        <v>8022.1049999999996</v>
      </c>
      <c r="CE44" s="166">
        <v>8073.2740000000003</v>
      </c>
      <c r="CF44" s="166">
        <v>8102.9530000000004</v>
      </c>
      <c r="CG44" s="166">
        <v>7910.2510000000002</v>
      </c>
      <c r="CH44" s="166">
        <v>7901.4780000000001</v>
      </c>
      <c r="CI44" s="166">
        <v>7792.384</v>
      </c>
      <c r="CJ44" s="166">
        <v>7590.4229999999998</v>
      </c>
      <c r="CK44" s="166">
        <v>7468.3680000000004</v>
      </c>
      <c r="CL44" s="166">
        <v>7590.6049999999996</v>
      </c>
      <c r="CM44" s="164">
        <v>7790.0810000000001</v>
      </c>
      <c r="CN44" s="164"/>
      <c r="CO44" s="171">
        <v>39</v>
      </c>
      <c r="CP44" s="169">
        <v>7357</v>
      </c>
      <c r="CQ44" s="169">
        <v>7962.5410000000002</v>
      </c>
      <c r="CR44" s="169">
        <v>7733.0969999999998</v>
      </c>
      <c r="CS44" s="169">
        <v>7447.7650000000003</v>
      </c>
      <c r="CT44" s="169">
        <v>7528.6729999999998</v>
      </c>
      <c r="CU44" s="169">
        <v>7338.8119999999999</v>
      </c>
      <c r="CV44" s="169">
        <v>7392.7569999999996</v>
      </c>
      <c r="CW44" s="169">
        <v>7617.2489999999998</v>
      </c>
      <c r="CX44" s="169">
        <v>7759.5630000000001</v>
      </c>
      <c r="CY44" s="169">
        <v>7592.2550000000001</v>
      </c>
      <c r="CZ44" s="169">
        <v>7529.1180000000004</v>
      </c>
      <c r="DA44" s="169">
        <v>7595.384</v>
      </c>
      <c r="DB44" s="169">
        <v>8032.6779999999999</v>
      </c>
      <c r="DC44" s="169">
        <v>7988.2069999999903</v>
      </c>
      <c r="DD44" s="169">
        <v>7719.1729999999998</v>
      </c>
      <c r="DE44" s="169">
        <v>7693.933</v>
      </c>
      <c r="DF44" s="169">
        <v>7507.8339999999998</v>
      </c>
      <c r="DG44" s="169">
        <v>7535.0119999999997</v>
      </c>
      <c r="DH44" s="169">
        <v>7406.0419999999904</v>
      </c>
      <c r="DI44" s="169">
        <v>7360.018</v>
      </c>
      <c r="DJ44" s="169">
        <v>7331.9690000000001</v>
      </c>
      <c r="DK44" s="169">
        <v>7213.2780000000002</v>
      </c>
      <c r="DL44" s="169">
        <v>7118.2280000000001</v>
      </c>
      <c r="DM44" s="169">
        <v>6928.0429999999997</v>
      </c>
      <c r="DN44" s="169">
        <v>7043.8649999999998</v>
      </c>
      <c r="DO44" s="169">
        <v>7245.8519999999999</v>
      </c>
    </row>
    <row r="45" spans="1:119">
      <c r="A45" s="78" t="s">
        <v>21</v>
      </c>
      <c r="B45" s="79">
        <f t="shared" si="19"/>
        <v>66600</v>
      </c>
      <c r="C45" s="79">
        <f t="shared" si="20"/>
        <v>33200</v>
      </c>
      <c r="D45" s="79">
        <f t="shared" si="21"/>
        <v>33400</v>
      </c>
      <c r="E45" s="79"/>
      <c r="F45" s="80" t="s">
        <v>21</v>
      </c>
      <c r="G45" s="79">
        <f t="shared" si="22"/>
        <v>72500</v>
      </c>
      <c r="H45" s="79">
        <f t="shared" si="23"/>
        <v>36100</v>
      </c>
      <c r="I45" s="79">
        <f t="shared" si="24"/>
        <v>36500</v>
      </c>
      <c r="J45" s="79"/>
      <c r="K45" s="80" t="s">
        <v>21</v>
      </c>
      <c r="L45" s="81">
        <f t="shared" si="25"/>
        <v>8.9141503626180363</v>
      </c>
      <c r="M45" s="81">
        <f t="shared" si="26"/>
        <v>8.5909356373050567</v>
      </c>
      <c r="N45" s="82">
        <f t="shared" si="27"/>
        <v>9.235786824840476</v>
      </c>
      <c r="O45" s="58"/>
      <c r="P45" s="58"/>
      <c r="Q45" s="58"/>
      <c r="R45" s="58"/>
      <c r="S45" s="58"/>
      <c r="T45" s="58"/>
      <c r="AZ45" s="13">
        <v>38</v>
      </c>
      <c r="BA45" s="156">
        <f t="shared" si="0"/>
        <v>7640</v>
      </c>
      <c r="BB45" s="13">
        <v>38</v>
      </c>
      <c r="BC45" s="13">
        <f t="shared" si="1"/>
        <v>-7640</v>
      </c>
      <c r="BD45" s="156">
        <f t="shared" si="2"/>
        <v>8070</v>
      </c>
      <c r="BF45" s="27">
        <f t="shared" si="28"/>
        <v>8262.2749999999996</v>
      </c>
      <c r="BG45" s="15">
        <v>38</v>
      </c>
      <c r="BH45" s="16">
        <f t="shared" si="4"/>
        <v>-8262.2749999999996</v>
      </c>
      <c r="BI45" s="26">
        <f t="shared" si="29"/>
        <v>7681.02</v>
      </c>
      <c r="BM45" s="168">
        <v>40</v>
      </c>
      <c r="BN45" s="166">
        <v>6712</v>
      </c>
      <c r="BO45" s="166">
        <v>7146.5330000000004</v>
      </c>
      <c r="BP45" s="166">
        <v>7433.5719999999901</v>
      </c>
      <c r="BQ45" s="166">
        <v>7373.5810000000001</v>
      </c>
      <c r="BR45" s="166">
        <v>7204.7759999999998</v>
      </c>
      <c r="BS45" s="166">
        <v>7380.4919999999902</v>
      </c>
      <c r="BT45" s="166">
        <v>7162.5829999999996</v>
      </c>
      <c r="BU45" s="166">
        <v>7525.57</v>
      </c>
      <c r="BV45" s="166">
        <v>7420.2640000000001</v>
      </c>
      <c r="BW45" s="166">
        <v>7328.2179999999998</v>
      </c>
      <c r="BX45" s="166">
        <v>7551.0010000000002</v>
      </c>
      <c r="BY45" s="166">
        <v>7636.0319999999901</v>
      </c>
      <c r="BZ45" s="166">
        <v>8036.5529999999999</v>
      </c>
      <c r="CA45" s="166">
        <v>8307.2559999999994</v>
      </c>
      <c r="CB45" s="166">
        <v>8131.0550000000003</v>
      </c>
      <c r="CC45" s="166">
        <v>8053.8959999999997</v>
      </c>
      <c r="CD45" s="166">
        <v>8113.3019999999997</v>
      </c>
      <c r="CE45" s="166">
        <v>7906.143</v>
      </c>
      <c r="CF45" s="166">
        <v>7955.8009999999904</v>
      </c>
      <c r="CG45" s="166">
        <v>7984.6890000000003</v>
      </c>
      <c r="CH45" s="166">
        <v>7795.2869999999903</v>
      </c>
      <c r="CI45" s="166">
        <v>7785.3859999999904</v>
      </c>
      <c r="CJ45" s="166">
        <v>7676.18</v>
      </c>
      <c r="CK45" s="166">
        <v>7477.4690000000001</v>
      </c>
      <c r="CL45" s="166">
        <v>7357.0749999999998</v>
      </c>
      <c r="CM45" s="164">
        <v>7477.3469999999998</v>
      </c>
      <c r="CN45" s="164"/>
      <c r="CO45" s="171">
        <v>40</v>
      </c>
      <c r="CP45" s="169">
        <v>6919</v>
      </c>
      <c r="CQ45" s="169">
        <v>7286.5859999999902</v>
      </c>
      <c r="CR45" s="169">
        <v>7881.07</v>
      </c>
      <c r="CS45" s="169">
        <v>7658.308</v>
      </c>
      <c r="CT45" s="169">
        <v>7384.5410000000002</v>
      </c>
      <c r="CU45" s="169">
        <v>7463.3729999999996</v>
      </c>
      <c r="CV45" s="169">
        <v>7278.1139999999996</v>
      </c>
      <c r="CW45" s="169">
        <v>7331.6229999999996</v>
      </c>
      <c r="CX45" s="169">
        <v>7549.5029999999997</v>
      </c>
      <c r="CY45" s="169">
        <v>7688.3159999999998</v>
      </c>
      <c r="CZ45" s="169">
        <v>7527.9750000000004</v>
      </c>
      <c r="DA45" s="169">
        <v>7466.9189999999999</v>
      </c>
      <c r="DB45" s="169">
        <v>7532.0889999999999</v>
      </c>
      <c r="DC45" s="169">
        <v>7958.8</v>
      </c>
      <c r="DD45" s="169">
        <v>7913.5069999999996</v>
      </c>
      <c r="DE45" s="169">
        <v>7646.9960000000001</v>
      </c>
      <c r="DF45" s="169">
        <v>7622.1559999999999</v>
      </c>
      <c r="DG45" s="169">
        <v>7437.9250000000002</v>
      </c>
      <c r="DH45" s="169">
        <v>7464.6840000000002</v>
      </c>
      <c r="DI45" s="169">
        <v>7339.9179999999997</v>
      </c>
      <c r="DJ45" s="169">
        <v>7291.4459999999999</v>
      </c>
      <c r="DK45" s="169">
        <v>7263.768</v>
      </c>
      <c r="DL45" s="169">
        <v>7144.09</v>
      </c>
      <c r="DM45" s="169">
        <v>7049.8590000000004</v>
      </c>
      <c r="DN45" s="169">
        <v>6861.5540000000001</v>
      </c>
      <c r="DO45" s="169">
        <v>6976.5640000000003</v>
      </c>
    </row>
    <row r="46" spans="1:119">
      <c r="A46" s="78" t="s">
        <v>22</v>
      </c>
      <c r="B46" s="79">
        <f t="shared" si="19"/>
        <v>68300</v>
      </c>
      <c r="C46" s="79">
        <f t="shared" si="20"/>
        <v>33700</v>
      </c>
      <c r="D46" s="79">
        <f t="shared" si="21"/>
        <v>34600</v>
      </c>
      <c r="E46" s="79"/>
      <c r="F46" s="80" t="s">
        <v>22</v>
      </c>
      <c r="G46" s="79">
        <f t="shared" si="22"/>
        <v>68600</v>
      </c>
      <c r="H46" s="79">
        <f t="shared" si="23"/>
        <v>33700</v>
      </c>
      <c r="I46" s="79">
        <f t="shared" si="24"/>
        <v>34900</v>
      </c>
      <c r="J46" s="79"/>
      <c r="K46" s="80" t="s">
        <v>22</v>
      </c>
      <c r="L46" s="81">
        <f t="shared" si="25"/>
        <v>0.49995019044824812</v>
      </c>
      <c r="M46" s="81">
        <f t="shared" si="26"/>
        <v>2.3892832744170436E-2</v>
      </c>
      <c r="N46" s="82">
        <f t="shared" si="27"/>
        <v>0.96326424421126111</v>
      </c>
      <c r="O46" s="58"/>
      <c r="P46" s="58"/>
      <c r="Q46" s="58"/>
      <c r="R46" s="58"/>
      <c r="S46" s="58"/>
      <c r="T46" s="58"/>
      <c r="AZ46" s="13">
        <v>39</v>
      </c>
      <c r="BA46" s="156">
        <f t="shared" si="0"/>
        <v>7247</v>
      </c>
      <c r="BB46" s="13">
        <v>39</v>
      </c>
      <c r="BC46" s="13">
        <f t="shared" si="1"/>
        <v>-7247</v>
      </c>
      <c r="BD46" s="156">
        <f t="shared" si="2"/>
        <v>7357</v>
      </c>
      <c r="BF46" s="27">
        <f t="shared" si="28"/>
        <v>7736.5419999999904</v>
      </c>
      <c r="BG46" s="15">
        <v>39</v>
      </c>
      <c r="BH46" s="16">
        <f t="shared" si="4"/>
        <v>-7736.5419999999904</v>
      </c>
      <c r="BI46" s="26">
        <f t="shared" si="29"/>
        <v>7529.1180000000004</v>
      </c>
      <c r="BM46" s="168">
        <v>41</v>
      </c>
      <c r="BN46" s="166">
        <v>6694</v>
      </c>
      <c r="BO46" s="166">
        <v>6611.2849999999999</v>
      </c>
      <c r="BP46" s="166">
        <v>7040.0219999999999</v>
      </c>
      <c r="BQ46" s="166">
        <v>7323.4110000000001</v>
      </c>
      <c r="BR46" s="166">
        <v>7266.6350000000002</v>
      </c>
      <c r="BS46" s="166">
        <v>7102.5029999999997</v>
      </c>
      <c r="BT46" s="166">
        <v>7272.7079999999996</v>
      </c>
      <c r="BU46" s="166">
        <v>7064.6390000000001</v>
      </c>
      <c r="BV46" s="166">
        <v>7419.1660000000002</v>
      </c>
      <c r="BW46" s="166">
        <v>7317.91</v>
      </c>
      <c r="BX46" s="166">
        <v>7224.2479999999996</v>
      </c>
      <c r="BY46" s="166">
        <v>7446.6040000000003</v>
      </c>
      <c r="BZ46" s="166">
        <v>7528.68</v>
      </c>
      <c r="CA46" s="166">
        <v>7916.5360000000001</v>
      </c>
      <c r="CB46" s="166">
        <v>8180.1019999999999</v>
      </c>
      <c r="CC46" s="166">
        <v>8004.4350000000004</v>
      </c>
      <c r="CD46" s="166">
        <v>7928.2369999999901</v>
      </c>
      <c r="CE46" s="166">
        <v>7986.8269999999902</v>
      </c>
      <c r="CF46" s="166">
        <v>7784.3409999999903</v>
      </c>
      <c r="CG46" s="166">
        <v>7832.5330000000004</v>
      </c>
      <c r="CH46" s="166">
        <v>7860.6450000000004</v>
      </c>
      <c r="CI46" s="166">
        <v>7674.8329999999996</v>
      </c>
      <c r="CJ46" s="166">
        <v>7663.9849999999997</v>
      </c>
      <c r="CK46" s="166">
        <v>7554.9469999999901</v>
      </c>
      <c r="CL46" s="166">
        <v>7359.8680000000004</v>
      </c>
      <c r="CM46" s="164">
        <v>7241.3269999999902</v>
      </c>
      <c r="CN46" s="164"/>
      <c r="CO46" s="171">
        <v>41</v>
      </c>
      <c r="CP46" s="169">
        <v>6751</v>
      </c>
      <c r="CQ46" s="169">
        <v>6812.8469999999998</v>
      </c>
      <c r="CR46" s="169">
        <v>7177.4390000000003</v>
      </c>
      <c r="CS46" s="169">
        <v>7758.2169999999996</v>
      </c>
      <c r="CT46" s="169">
        <v>7543.0389999999998</v>
      </c>
      <c r="CU46" s="169">
        <v>7280.2759999999998</v>
      </c>
      <c r="CV46" s="169">
        <v>7357.34</v>
      </c>
      <c r="CW46" s="169">
        <v>7177.16</v>
      </c>
      <c r="CX46" s="169">
        <v>7230.5479999999998</v>
      </c>
      <c r="CY46" s="169">
        <v>7440.8879999999999</v>
      </c>
      <c r="CZ46" s="169">
        <v>7575.6719999999996</v>
      </c>
      <c r="DA46" s="169">
        <v>7422.5640000000003</v>
      </c>
      <c r="DB46" s="169">
        <v>7363.7790000000005</v>
      </c>
      <c r="DC46" s="169">
        <v>7427.31</v>
      </c>
      <c r="DD46" s="169">
        <v>7841.7539999999999</v>
      </c>
      <c r="DE46" s="169">
        <v>7795.826</v>
      </c>
      <c r="DF46" s="169">
        <v>7533.5010000000002</v>
      </c>
      <c r="DG46" s="169">
        <v>7509.56</v>
      </c>
      <c r="DH46" s="169">
        <v>7328.3890000000001</v>
      </c>
      <c r="DI46" s="169">
        <v>7354.8959999999997</v>
      </c>
      <c r="DJ46" s="169">
        <v>7234.7219999999998</v>
      </c>
      <c r="DK46" s="169">
        <v>7184.33</v>
      </c>
      <c r="DL46" s="169">
        <v>7157.31</v>
      </c>
      <c r="DM46" s="169">
        <v>7037.7449999999999</v>
      </c>
      <c r="DN46" s="169">
        <v>6945.2510000000002</v>
      </c>
      <c r="DO46" s="169">
        <v>6760.1009999999997</v>
      </c>
    </row>
    <row r="47" spans="1:119">
      <c r="A47" s="78" t="s">
        <v>23</v>
      </c>
      <c r="B47" s="79">
        <f t="shared" si="19"/>
        <v>65700</v>
      </c>
      <c r="C47" s="79">
        <f t="shared" si="20"/>
        <v>32000</v>
      </c>
      <c r="D47" s="79">
        <f t="shared" si="21"/>
        <v>33700</v>
      </c>
      <c r="E47" s="79"/>
      <c r="F47" s="80" t="s">
        <v>23</v>
      </c>
      <c r="G47" s="79">
        <f t="shared" si="22"/>
        <v>59800</v>
      </c>
      <c r="H47" s="79">
        <f t="shared" si="23"/>
        <v>29500</v>
      </c>
      <c r="I47" s="79">
        <f t="shared" si="24"/>
        <v>30200</v>
      </c>
      <c r="J47" s="79"/>
      <c r="K47" s="80" t="s">
        <v>23</v>
      </c>
      <c r="L47" s="81">
        <f t="shared" si="25"/>
        <v>-9.1050041828276118</v>
      </c>
      <c r="M47" s="81">
        <f t="shared" si="26"/>
        <v>-7.7757326751234634</v>
      </c>
      <c r="N47" s="82">
        <f t="shared" si="27"/>
        <v>-10.365997806692546</v>
      </c>
      <c r="O47" s="58"/>
      <c r="P47" s="58"/>
      <c r="Q47" s="58"/>
      <c r="R47" s="58"/>
      <c r="S47" s="58"/>
      <c r="T47" s="58"/>
      <c r="AZ47" s="13">
        <v>40</v>
      </c>
      <c r="BA47" s="156">
        <f t="shared" si="0"/>
        <v>6712</v>
      </c>
      <c r="BB47" s="13">
        <v>40</v>
      </c>
      <c r="BC47" s="13">
        <f t="shared" si="1"/>
        <v>-6712</v>
      </c>
      <c r="BD47" s="156">
        <f t="shared" si="2"/>
        <v>6919</v>
      </c>
      <c r="BF47" s="27">
        <f t="shared" si="28"/>
        <v>7551.0010000000002</v>
      </c>
      <c r="BG47" s="15">
        <v>40</v>
      </c>
      <c r="BH47" s="16">
        <f t="shared" si="4"/>
        <v>-7551.0010000000002</v>
      </c>
      <c r="BI47" s="26">
        <f t="shared" si="29"/>
        <v>7527.9750000000004</v>
      </c>
      <c r="BM47" s="168">
        <v>42</v>
      </c>
      <c r="BN47" s="166">
        <v>6673</v>
      </c>
      <c r="BO47" s="166">
        <v>6604.2849999999999</v>
      </c>
      <c r="BP47" s="166">
        <v>6529.68</v>
      </c>
      <c r="BQ47" s="166">
        <v>6953.7690000000002</v>
      </c>
      <c r="BR47" s="166">
        <v>7233.66</v>
      </c>
      <c r="BS47" s="166">
        <v>7178.7240000000002</v>
      </c>
      <c r="BT47" s="166">
        <v>7019.384</v>
      </c>
      <c r="BU47" s="166">
        <v>7184.674</v>
      </c>
      <c r="BV47" s="166">
        <v>6985.7</v>
      </c>
      <c r="BW47" s="166">
        <v>7332.7460000000001</v>
      </c>
      <c r="BX47" s="166">
        <v>7235.1219999999903</v>
      </c>
      <c r="BY47" s="166">
        <v>7140.3269999999902</v>
      </c>
      <c r="BZ47" s="166">
        <v>7362.3859999999904</v>
      </c>
      <c r="CA47" s="166">
        <v>7442.0059999999903</v>
      </c>
      <c r="CB47" s="166">
        <v>7818.33</v>
      </c>
      <c r="CC47" s="166">
        <v>8075.8219999999901</v>
      </c>
      <c r="CD47" s="166">
        <v>7900.6819999999998</v>
      </c>
      <c r="CE47" s="166">
        <v>7825.2539999999999</v>
      </c>
      <c r="CF47" s="166">
        <v>7883.0169999999998</v>
      </c>
      <c r="CG47" s="166">
        <v>7684.6119999999901</v>
      </c>
      <c r="CH47" s="166">
        <v>7731.5010000000002</v>
      </c>
      <c r="CI47" s="166">
        <v>7758.9110000000001</v>
      </c>
      <c r="CJ47" s="166">
        <v>7576.2839999999997</v>
      </c>
      <c r="CK47" s="166">
        <v>7564.49</v>
      </c>
      <c r="CL47" s="166">
        <v>7455.482</v>
      </c>
      <c r="CM47" s="164">
        <v>7263.47</v>
      </c>
      <c r="CN47" s="164"/>
      <c r="CO47" s="171">
        <v>42</v>
      </c>
      <c r="CP47" s="169">
        <v>6792</v>
      </c>
      <c r="CQ47" s="169">
        <v>6655.9939999999997</v>
      </c>
      <c r="CR47" s="169">
        <v>6717.665</v>
      </c>
      <c r="CS47" s="169">
        <v>7078.7650000000003</v>
      </c>
      <c r="CT47" s="169">
        <v>7645.9040000000005</v>
      </c>
      <c r="CU47" s="169">
        <v>7437.741</v>
      </c>
      <c r="CV47" s="169">
        <v>7185.1469999999999</v>
      </c>
      <c r="CW47" s="169">
        <v>7260.0349999999999</v>
      </c>
      <c r="CX47" s="169">
        <v>7085.0050000000001</v>
      </c>
      <c r="CY47" s="169">
        <v>7138.1119999999901</v>
      </c>
      <c r="CZ47" s="169">
        <v>7341.6450000000004</v>
      </c>
      <c r="DA47" s="169">
        <v>7472.6019999999999</v>
      </c>
      <c r="DB47" s="169">
        <v>7326.1279999999997</v>
      </c>
      <c r="DC47" s="169">
        <v>7269.3209999999999</v>
      </c>
      <c r="DD47" s="169">
        <v>7331.4809999999998</v>
      </c>
      <c r="DE47" s="169">
        <v>7734.473</v>
      </c>
      <c r="DF47" s="169">
        <v>7688.2259999999997</v>
      </c>
      <c r="DG47" s="169">
        <v>7429.991</v>
      </c>
      <c r="DH47" s="169">
        <v>7406.7190000000001</v>
      </c>
      <c r="DI47" s="169">
        <v>7228.52699999999</v>
      </c>
      <c r="DJ47" s="169">
        <v>7254.5889999999999</v>
      </c>
      <c r="DK47" s="169">
        <v>7138.6969999999901</v>
      </c>
      <c r="DL47" s="169">
        <v>7086.8029999999999</v>
      </c>
      <c r="DM47" s="169">
        <v>7060.3590000000004</v>
      </c>
      <c r="DN47" s="169">
        <v>6941.0050000000001</v>
      </c>
      <c r="DO47" s="169">
        <v>6849.9769999999999</v>
      </c>
    </row>
    <row r="48" spans="1:119">
      <c r="A48" s="78" t="s">
        <v>24</v>
      </c>
      <c r="B48" s="79">
        <f t="shared" si="19"/>
        <v>58400</v>
      </c>
      <c r="C48" s="79">
        <f t="shared" si="20"/>
        <v>28600</v>
      </c>
      <c r="D48" s="79">
        <f t="shared" si="21"/>
        <v>29900</v>
      </c>
      <c r="E48" s="79"/>
      <c r="F48" s="80" t="s">
        <v>24</v>
      </c>
      <c r="G48" s="79">
        <f t="shared" si="22"/>
        <v>60900</v>
      </c>
      <c r="H48" s="79">
        <f t="shared" si="23"/>
        <v>29800</v>
      </c>
      <c r="I48" s="79">
        <f t="shared" si="24"/>
        <v>31000</v>
      </c>
      <c r="J48" s="79"/>
      <c r="K48" s="80" t="s">
        <v>24</v>
      </c>
      <c r="L48" s="81">
        <f t="shared" si="25"/>
        <v>4.2066093774072364</v>
      </c>
      <c r="M48" s="81">
        <f t="shared" si="26"/>
        <v>4.4769114969891781</v>
      </c>
      <c r="N48" s="82">
        <f t="shared" si="27"/>
        <v>3.9479784276287142</v>
      </c>
      <c r="O48" s="58"/>
      <c r="P48" s="58"/>
      <c r="Q48" s="58"/>
      <c r="R48" s="58"/>
      <c r="S48" s="58"/>
      <c r="T48" s="58"/>
      <c r="AZ48" s="13">
        <v>41</v>
      </c>
      <c r="BA48" s="156">
        <f t="shared" si="0"/>
        <v>6694</v>
      </c>
      <c r="BB48" s="13">
        <v>41</v>
      </c>
      <c r="BC48" s="13">
        <f t="shared" si="1"/>
        <v>-6694</v>
      </c>
      <c r="BD48" s="156">
        <f t="shared" si="2"/>
        <v>6751</v>
      </c>
      <c r="BF48" s="27">
        <f t="shared" si="28"/>
        <v>7224.2479999999996</v>
      </c>
      <c r="BG48" s="15">
        <v>41</v>
      </c>
      <c r="BH48" s="16">
        <f t="shared" si="4"/>
        <v>-7224.2479999999996</v>
      </c>
      <c r="BI48" s="26">
        <f t="shared" si="29"/>
        <v>7575.6719999999996</v>
      </c>
      <c r="BM48" s="168">
        <v>43</v>
      </c>
      <c r="BN48" s="166">
        <v>6622</v>
      </c>
      <c r="BO48" s="166">
        <v>6576.0950000000003</v>
      </c>
      <c r="BP48" s="166">
        <v>6505.9169999999904</v>
      </c>
      <c r="BQ48" s="166">
        <v>6438.38</v>
      </c>
      <c r="BR48" s="166">
        <v>6856.4430000000002</v>
      </c>
      <c r="BS48" s="166">
        <v>7133.3219999999901</v>
      </c>
      <c r="BT48" s="166">
        <v>7080.5889999999999</v>
      </c>
      <c r="BU48" s="166">
        <v>6925.5709999999999</v>
      </c>
      <c r="BV48" s="166">
        <v>7086.4579999999996</v>
      </c>
      <c r="BW48" s="166">
        <v>6895.5540000000001</v>
      </c>
      <c r="BX48" s="166">
        <v>7235.7479999999996</v>
      </c>
      <c r="BY48" s="166">
        <v>7141.8519999999999</v>
      </c>
      <c r="BZ48" s="166">
        <v>7045.9949999999999</v>
      </c>
      <c r="CA48" s="166">
        <v>7267.3230000000003</v>
      </c>
      <c r="CB48" s="166">
        <v>7344.6219999999903</v>
      </c>
      <c r="CC48" s="166">
        <v>7710.5330000000004</v>
      </c>
      <c r="CD48" s="166">
        <v>7962.0929999999998</v>
      </c>
      <c r="CE48" s="166">
        <v>7787.8739999999998</v>
      </c>
      <c r="CF48" s="166">
        <v>7713.2060000000001</v>
      </c>
      <c r="CG48" s="166">
        <v>7770.2150000000001</v>
      </c>
      <c r="CH48" s="166">
        <v>7575.4949999999999</v>
      </c>
      <c r="CI48" s="166">
        <v>7621.4659999999903</v>
      </c>
      <c r="CJ48" s="166">
        <v>7648.0789999999997</v>
      </c>
      <c r="CK48" s="166">
        <v>7468.415</v>
      </c>
      <c r="CL48" s="166">
        <v>7455.8950000000004</v>
      </c>
      <c r="CM48" s="164">
        <v>7347.2150000000001</v>
      </c>
      <c r="CN48" s="164"/>
      <c r="CO48" s="171">
        <v>43</v>
      </c>
      <c r="CP48" s="169">
        <v>6532</v>
      </c>
      <c r="CQ48" s="169">
        <v>6717.2659999999996</v>
      </c>
      <c r="CR48" s="169">
        <v>6581.04</v>
      </c>
      <c r="CS48" s="169">
        <v>6642.3069999999998</v>
      </c>
      <c r="CT48" s="169">
        <v>7002.8809999999903</v>
      </c>
      <c r="CU48" s="169">
        <v>7560.0069999999996</v>
      </c>
      <c r="CV48" s="169">
        <v>7357.7969999999996</v>
      </c>
      <c r="CW48" s="169">
        <v>7113.7380000000003</v>
      </c>
      <c r="CX48" s="169">
        <v>7187.5150000000003</v>
      </c>
      <c r="CY48" s="169">
        <v>7016.8159999999998</v>
      </c>
      <c r="CZ48" s="169">
        <v>7069.8379999999997</v>
      </c>
      <c r="DA48" s="169">
        <v>7268.0079999999998</v>
      </c>
      <c r="DB48" s="169">
        <v>7396.03</v>
      </c>
      <c r="DC48" s="169">
        <v>7255.0719999999901</v>
      </c>
      <c r="DD48" s="169">
        <v>7200.1269999999904</v>
      </c>
      <c r="DE48" s="169">
        <v>7261.2129999999997</v>
      </c>
      <c r="DF48" s="169">
        <v>7655.1619999999903</v>
      </c>
      <c r="DG48" s="169">
        <v>7608.6169999999902</v>
      </c>
      <c r="DH48" s="169">
        <v>7353.2359999999999</v>
      </c>
      <c r="DI48" s="169">
        <v>7330.491</v>
      </c>
      <c r="DJ48" s="169">
        <v>7154.3729999999996</v>
      </c>
      <c r="DK48" s="169">
        <v>7180.0929999999998</v>
      </c>
      <c r="DL48" s="169">
        <v>7067.7190000000001</v>
      </c>
      <c r="DM48" s="169">
        <v>7014.4049999999997</v>
      </c>
      <c r="DN48" s="169">
        <v>6988.4110000000001</v>
      </c>
      <c r="DO48" s="169">
        <v>6868.8639999999996</v>
      </c>
    </row>
    <row r="49" spans="1:119">
      <c r="A49" s="78" t="s">
        <v>25</v>
      </c>
      <c r="B49" s="79">
        <f t="shared" si="19"/>
        <v>48000</v>
      </c>
      <c r="C49" s="79">
        <f t="shared" si="20"/>
        <v>23800</v>
      </c>
      <c r="D49" s="79">
        <f t="shared" si="21"/>
        <v>24200</v>
      </c>
      <c r="E49" s="79"/>
      <c r="F49" s="80" t="s">
        <v>25</v>
      </c>
      <c r="G49" s="79">
        <f t="shared" si="22"/>
        <v>57100</v>
      </c>
      <c r="H49" s="79">
        <f t="shared" si="23"/>
        <v>27700</v>
      </c>
      <c r="I49" s="79">
        <f t="shared" si="24"/>
        <v>29400</v>
      </c>
      <c r="J49" s="79"/>
      <c r="K49" s="80" t="s">
        <v>25</v>
      </c>
      <c r="L49" s="81">
        <f t="shared" si="25"/>
        <v>18.97275264517199</v>
      </c>
      <c r="M49" s="81">
        <f t="shared" si="26"/>
        <v>16.28461441532254</v>
      </c>
      <c r="N49" s="82">
        <f t="shared" si="27"/>
        <v>21.616910428028376</v>
      </c>
      <c r="O49" s="58"/>
      <c r="P49" s="58"/>
      <c r="Q49" s="58"/>
      <c r="R49" s="58"/>
      <c r="S49" s="58"/>
      <c r="T49" s="58"/>
      <c r="AZ49" s="13">
        <v>42</v>
      </c>
      <c r="BA49" s="156">
        <f t="shared" si="0"/>
        <v>6673</v>
      </c>
      <c r="BB49" s="13">
        <v>42</v>
      </c>
      <c r="BC49" s="13">
        <f t="shared" si="1"/>
        <v>-6673</v>
      </c>
      <c r="BD49" s="156">
        <f t="shared" si="2"/>
        <v>6792</v>
      </c>
      <c r="BF49" s="27">
        <f t="shared" si="28"/>
        <v>7235.1219999999903</v>
      </c>
      <c r="BG49" s="15">
        <v>42</v>
      </c>
      <c r="BH49" s="16">
        <f t="shared" si="4"/>
        <v>-7235.1219999999903</v>
      </c>
      <c r="BI49" s="26">
        <f t="shared" si="29"/>
        <v>7341.6450000000004</v>
      </c>
      <c r="BM49" s="168">
        <v>44</v>
      </c>
      <c r="BN49" s="166">
        <v>6517</v>
      </c>
      <c r="BO49" s="166">
        <v>6545.8450000000003</v>
      </c>
      <c r="BP49" s="166">
        <v>6499.8549999999996</v>
      </c>
      <c r="BQ49" s="166">
        <v>6427.6309999999903</v>
      </c>
      <c r="BR49" s="166">
        <v>6366.933</v>
      </c>
      <c r="BS49" s="166">
        <v>6780.4549999999999</v>
      </c>
      <c r="BT49" s="166">
        <v>7053.6790000000001</v>
      </c>
      <c r="BU49" s="166">
        <v>7002.8689999999997</v>
      </c>
      <c r="BV49" s="166">
        <v>6851.89</v>
      </c>
      <c r="BW49" s="166">
        <v>7009.1840000000002</v>
      </c>
      <c r="BX49" s="166">
        <v>6825.6180000000004</v>
      </c>
      <c r="BY49" s="166">
        <v>7159.62</v>
      </c>
      <c r="BZ49" s="166">
        <v>7068.7159999999903</v>
      </c>
      <c r="CA49" s="166">
        <v>6971.8760000000002</v>
      </c>
      <c r="CB49" s="166">
        <v>7192.88</v>
      </c>
      <c r="CC49" s="166">
        <v>7267.8219999999901</v>
      </c>
      <c r="CD49" s="166">
        <v>7624.2780000000002</v>
      </c>
      <c r="CE49" s="166">
        <v>7870.63</v>
      </c>
      <c r="CF49" s="166">
        <v>7696.66</v>
      </c>
      <c r="CG49" s="166">
        <v>7622.7269999999999</v>
      </c>
      <c r="CH49" s="166">
        <v>7679.4709999999995</v>
      </c>
      <c r="CI49" s="166">
        <v>7488.1859999999997</v>
      </c>
      <c r="CJ49" s="166">
        <v>7533.2309999999998</v>
      </c>
      <c r="CK49" s="166">
        <v>7559.3009999999904</v>
      </c>
      <c r="CL49" s="166">
        <v>7382.2439999999997</v>
      </c>
      <c r="CM49" s="164">
        <v>7369.1119999999901</v>
      </c>
      <c r="CN49" s="164"/>
      <c r="CO49" s="171">
        <v>44</v>
      </c>
      <c r="CP49" s="169">
        <v>6387</v>
      </c>
      <c r="CQ49" s="169">
        <v>6464.0439999999999</v>
      </c>
      <c r="CR49" s="169">
        <v>6641.848</v>
      </c>
      <c r="CS49" s="169">
        <v>6506.11</v>
      </c>
      <c r="CT49" s="169">
        <v>6567.7919999999904</v>
      </c>
      <c r="CU49" s="169">
        <v>6927.9469999999901</v>
      </c>
      <c r="CV49" s="169">
        <v>7475.348</v>
      </c>
      <c r="CW49" s="169">
        <v>7278.4579999999996</v>
      </c>
      <c r="CX49" s="169">
        <v>7042.6729999999998</v>
      </c>
      <c r="CY49" s="169">
        <v>7115.6390000000001</v>
      </c>
      <c r="CZ49" s="169">
        <v>6948.8680000000004</v>
      </c>
      <c r="DA49" s="169">
        <v>7001.79</v>
      </c>
      <c r="DB49" s="169">
        <v>7195.009</v>
      </c>
      <c r="DC49" s="169">
        <v>7320.366</v>
      </c>
      <c r="DD49" s="169">
        <v>7184.5309999999999</v>
      </c>
      <c r="DE49" s="169">
        <v>7131.1130000000003</v>
      </c>
      <c r="DF49" s="169">
        <v>7191.2089999999998</v>
      </c>
      <c r="DG49" s="169">
        <v>7576.8540000000003</v>
      </c>
      <c r="DH49" s="169">
        <v>7529.9430000000002</v>
      </c>
      <c r="DI49" s="169">
        <v>7277.2240000000002</v>
      </c>
      <c r="DJ49" s="169">
        <v>7255.01</v>
      </c>
      <c r="DK49" s="169">
        <v>7080.79</v>
      </c>
      <c r="DL49" s="169">
        <v>7106.3019999999997</v>
      </c>
      <c r="DM49" s="169">
        <v>6997.0550000000003</v>
      </c>
      <c r="DN49" s="169">
        <v>6942.3389999999999</v>
      </c>
      <c r="DO49" s="169">
        <v>6916.69</v>
      </c>
    </row>
    <row r="50" spans="1:119">
      <c r="A50" s="78" t="s">
        <v>26</v>
      </c>
      <c r="B50" s="79">
        <f t="shared" si="19"/>
        <v>41100</v>
      </c>
      <c r="C50" s="79">
        <f t="shared" si="20"/>
        <v>20000</v>
      </c>
      <c r="D50" s="79">
        <f t="shared" si="21"/>
        <v>21100</v>
      </c>
      <c r="E50" s="79"/>
      <c r="F50" s="80" t="s">
        <v>26</v>
      </c>
      <c r="G50" s="79">
        <f t="shared" si="22"/>
        <v>48900</v>
      </c>
      <c r="H50" s="79">
        <f t="shared" si="23"/>
        <v>23500</v>
      </c>
      <c r="I50" s="79">
        <f t="shared" si="24"/>
        <v>25400</v>
      </c>
      <c r="J50" s="79"/>
      <c r="K50" s="80" t="s">
        <v>26</v>
      </c>
      <c r="L50" s="81">
        <f t="shared" si="25"/>
        <v>18.753534273213411</v>
      </c>
      <c r="M50" s="81">
        <f t="shared" si="26"/>
        <v>17.401334599620121</v>
      </c>
      <c r="N50" s="82">
        <f t="shared" si="27"/>
        <v>20.033562032743447</v>
      </c>
      <c r="O50" s="58"/>
      <c r="P50" s="58"/>
      <c r="Q50" s="58"/>
      <c r="R50" s="58"/>
      <c r="S50" s="58"/>
      <c r="T50" s="58"/>
      <c r="AZ50" s="13">
        <v>43</v>
      </c>
      <c r="BA50" s="156">
        <f t="shared" si="0"/>
        <v>6622</v>
      </c>
      <c r="BB50" s="13">
        <v>43</v>
      </c>
      <c r="BC50" s="13">
        <f t="shared" si="1"/>
        <v>-6622</v>
      </c>
      <c r="BD50" s="156">
        <f t="shared" si="2"/>
        <v>6532</v>
      </c>
      <c r="BF50" s="27">
        <f t="shared" si="28"/>
        <v>7235.7479999999996</v>
      </c>
      <c r="BG50" s="15">
        <v>43</v>
      </c>
      <c r="BH50" s="16">
        <f t="shared" si="4"/>
        <v>-7235.7479999999996</v>
      </c>
      <c r="BI50" s="26">
        <f t="shared" si="29"/>
        <v>7069.8379999999997</v>
      </c>
      <c r="BM50" s="168">
        <v>45</v>
      </c>
      <c r="BN50" s="166">
        <v>6693</v>
      </c>
      <c r="BO50" s="166">
        <v>6455.7069999999903</v>
      </c>
      <c r="BP50" s="166">
        <v>6476.3540000000003</v>
      </c>
      <c r="BQ50" s="166">
        <v>6428.5540000000001</v>
      </c>
      <c r="BR50" s="166">
        <v>6355.6890000000003</v>
      </c>
      <c r="BS50" s="166">
        <v>6299.8530000000001</v>
      </c>
      <c r="BT50" s="166">
        <v>6709.3909999999996</v>
      </c>
      <c r="BU50" s="166">
        <v>6978.7659999999996</v>
      </c>
      <c r="BV50" s="166">
        <v>6930.643</v>
      </c>
      <c r="BW50" s="166">
        <v>6783.3869999999997</v>
      </c>
      <c r="BX50" s="166">
        <v>6937.1890000000003</v>
      </c>
      <c r="BY50" s="166">
        <v>6760.3739999999998</v>
      </c>
      <c r="BZ50" s="166">
        <v>7088.8649999999998</v>
      </c>
      <c r="CA50" s="166">
        <v>7000.8140000000003</v>
      </c>
      <c r="CB50" s="166">
        <v>6903.2150000000001</v>
      </c>
      <c r="CC50" s="166">
        <v>7123.384</v>
      </c>
      <c r="CD50" s="166">
        <v>7196.3990000000003</v>
      </c>
      <c r="CE50" s="166">
        <v>7543.8779999999997</v>
      </c>
      <c r="CF50" s="166">
        <v>7785.51</v>
      </c>
      <c r="CG50" s="166">
        <v>7612.1709999999903</v>
      </c>
      <c r="CH50" s="166">
        <v>7538.8639999999996</v>
      </c>
      <c r="CI50" s="166">
        <v>7595.2939999999999</v>
      </c>
      <c r="CJ50" s="166">
        <v>7407.6289999999999</v>
      </c>
      <c r="CK50" s="166">
        <v>7451.9830000000002</v>
      </c>
      <c r="CL50" s="166">
        <v>7477.5050000000001</v>
      </c>
      <c r="CM50" s="164">
        <v>7302.86</v>
      </c>
      <c r="CN50" s="164"/>
      <c r="CO50" s="171">
        <v>45</v>
      </c>
      <c r="CP50" s="169">
        <v>6663</v>
      </c>
      <c r="CQ50" s="169">
        <v>6335.6610000000001</v>
      </c>
      <c r="CR50" s="169">
        <v>6407.8429999999998</v>
      </c>
      <c r="CS50" s="169">
        <v>6578.6589999999997</v>
      </c>
      <c r="CT50" s="169">
        <v>6443.4489999999996</v>
      </c>
      <c r="CU50" s="169">
        <v>6505.5410000000002</v>
      </c>
      <c r="CV50" s="169">
        <v>6864.8509999999997</v>
      </c>
      <c r="CW50" s="169">
        <v>7404.07</v>
      </c>
      <c r="CX50" s="169">
        <v>7211.7250000000004</v>
      </c>
      <c r="CY50" s="169">
        <v>6983.0069999999996</v>
      </c>
      <c r="CZ50" s="169">
        <v>7055.12</v>
      </c>
      <c r="DA50" s="169">
        <v>6891.90199999999</v>
      </c>
      <c r="DB50" s="169">
        <v>6944.9369999999999</v>
      </c>
      <c r="DC50" s="169">
        <v>7133.5919999999996</v>
      </c>
      <c r="DD50" s="169">
        <v>7256.6540000000005</v>
      </c>
      <c r="DE50" s="169">
        <v>7125.326</v>
      </c>
      <c r="DF50" s="169">
        <v>7072.9849999999997</v>
      </c>
      <c r="DG50" s="169">
        <v>7131.8680000000004</v>
      </c>
      <c r="DH50" s="169">
        <v>7510.0909999999903</v>
      </c>
      <c r="DI50" s="169">
        <v>7462.9309999999996</v>
      </c>
      <c r="DJ50" s="169">
        <v>7212.7730000000001</v>
      </c>
      <c r="DK50" s="169">
        <v>7191.0469999999996</v>
      </c>
      <c r="DL50" s="169">
        <v>7018.69</v>
      </c>
      <c r="DM50" s="169">
        <v>7044.0209999999997</v>
      </c>
      <c r="DN50" s="169">
        <v>6937.5550000000003</v>
      </c>
      <c r="DO50" s="169">
        <v>6881.7790000000005</v>
      </c>
    </row>
    <row r="51" spans="1:119">
      <c r="A51" s="78" t="s">
        <v>27</v>
      </c>
      <c r="B51" s="79">
        <f t="shared" si="19"/>
        <v>36100</v>
      </c>
      <c r="C51" s="79">
        <f t="shared" si="20"/>
        <v>16900</v>
      </c>
      <c r="D51" s="79">
        <f t="shared" si="21"/>
        <v>19200</v>
      </c>
      <c r="E51" s="79"/>
      <c r="F51" s="80" t="s">
        <v>27</v>
      </c>
      <c r="G51" s="79">
        <f t="shared" si="22"/>
        <v>38300</v>
      </c>
      <c r="H51" s="79">
        <f t="shared" si="23"/>
        <v>18200</v>
      </c>
      <c r="I51" s="79">
        <f t="shared" si="24"/>
        <v>20100</v>
      </c>
      <c r="J51" s="79"/>
      <c r="K51" s="80" t="s">
        <v>27</v>
      </c>
      <c r="L51" s="81">
        <f t="shared" si="25"/>
        <v>6.0954243297141062</v>
      </c>
      <c r="M51" s="81">
        <f t="shared" si="26"/>
        <v>7.8113488592031581</v>
      </c>
      <c r="N51" s="82">
        <f t="shared" si="27"/>
        <v>4.5823412905242913</v>
      </c>
      <c r="O51" s="58"/>
      <c r="P51" s="58"/>
      <c r="Q51" s="58"/>
      <c r="R51" s="58"/>
      <c r="S51" s="58"/>
      <c r="T51" s="58"/>
      <c r="AZ51" s="13">
        <v>44</v>
      </c>
      <c r="BA51" s="156">
        <f t="shared" si="0"/>
        <v>6517</v>
      </c>
      <c r="BB51" s="13">
        <v>44</v>
      </c>
      <c r="BC51" s="13">
        <f t="shared" si="1"/>
        <v>-6517</v>
      </c>
      <c r="BD51" s="156">
        <f t="shared" si="2"/>
        <v>6387</v>
      </c>
      <c r="BF51" s="27">
        <f t="shared" si="28"/>
        <v>6825.6180000000004</v>
      </c>
      <c r="BG51" s="15">
        <v>44</v>
      </c>
      <c r="BH51" s="16">
        <f t="shared" si="4"/>
        <v>-6825.6180000000004</v>
      </c>
      <c r="BI51" s="26">
        <f t="shared" si="29"/>
        <v>6948.8680000000004</v>
      </c>
      <c r="BM51" s="168">
        <v>46</v>
      </c>
      <c r="BN51" s="166">
        <v>6819</v>
      </c>
      <c r="BO51" s="166">
        <v>6621.0029999999997</v>
      </c>
      <c r="BP51" s="166">
        <v>6387.2060000000001</v>
      </c>
      <c r="BQ51" s="166">
        <v>6399.3090000000002</v>
      </c>
      <c r="BR51" s="166">
        <v>6351.2069999999903</v>
      </c>
      <c r="BS51" s="166">
        <v>6280.11</v>
      </c>
      <c r="BT51" s="166">
        <v>6228.0280000000002</v>
      </c>
      <c r="BU51" s="166">
        <v>6633.2579999999998</v>
      </c>
      <c r="BV51" s="166">
        <v>6899.34</v>
      </c>
      <c r="BW51" s="166">
        <v>6854.1629999999996</v>
      </c>
      <c r="BX51" s="166">
        <v>6710.81699999999</v>
      </c>
      <c r="BY51" s="166">
        <v>6861.15199999999</v>
      </c>
      <c r="BZ51" s="166">
        <v>6690.7969999999996</v>
      </c>
      <c r="CA51" s="166">
        <v>7013.7069999999903</v>
      </c>
      <c r="CB51" s="166">
        <v>6928.3459999999995</v>
      </c>
      <c r="CC51" s="166">
        <v>6830.5069999999996</v>
      </c>
      <c r="CD51" s="166">
        <v>7049.6180000000004</v>
      </c>
      <c r="CE51" s="166">
        <v>7120.8429999999998</v>
      </c>
      <c r="CF51" s="166">
        <v>7459.44</v>
      </c>
      <c r="CG51" s="166">
        <v>7696.3779999999997</v>
      </c>
      <c r="CH51" s="166">
        <v>7523.91</v>
      </c>
      <c r="CI51" s="166">
        <v>7451.4080000000004</v>
      </c>
      <c r="CJ51" s="166">
        <v>7507.2290000000003</v>
      </c>
      <c r="CK51" s="166">
        <v>7323.1580000000004</v>
      </c>
      <c r="CL51" s="166">
        <v>7366.8269999999902</v>
      </c>
      <c r="CM51" s="164">
        <v>7391.87</v>
      </c>
      <c r="CN51" s="164"/>
      <c r="CO51" s="171">
        <v>46</v>
      </c>
      <c r="CP51" s="169">
        <v>6922</v>
      </c>
      <c r="CQ51" s="169">
        <v>6619.0709999999999</v>
      </c>
      <c r="CR51" s="169">
        <v>6295.7939999999999</v>
      </c>
      <c r="CS51" s="169">
        <v>6362.8829999999998</v>
      </c>
      <c r="CT51" s="169">
        <v>6527.4309999999996</v>
      </c>
      <c r="CU51" s="169">
        <v>6392.0059999999903</v>
      </c>
      <c r="CV51" s="169">
        <v>6454.2250000000004</v>
      </c>
      <c r="CW51" s="169">
        <v>6812.7780000000002</v>
      </c>
      <c r="CX51" s="169">
        <v>7344.6589999999997</v>
      </c>
      <c r="CY51" s="169">
        <v>7156.90199999999</v>
      </c>
      <c r="CZ51" s="169">
        <v>6934.9790000000003</v>
      </c>
      <c r="DA51" s="169">
        <v>7006.1530000000002</v>
      </c>
      <c r="DB51" s="169">
        <v>6846.4809999999998</v>
      </c>
      <c r="DC51" s="169">
        <v>6899.6679999999997</v>
      </c>
      <c r="DD51" s="169">
        <v>7084.0529999999999</v>
      </c>
      <c r="DE51" s="169">
        <v>7205.0559999999996</v>
      </c>
      <c r="DF51" s="169">
        <v>7077.9780000000001</v>
      </c>
      <c r="DG51" s="169">
        <v>7026.8440000000001</v>
      </c>
      <c r="DH51" s="169">
        <v>7084.5509999999904</v>
      </c>
      <c r="DI51" s="169">
        <v>7455.848</v>
      </c>
      <c r="DJ51" s="169">
        <v>7408.4629999999997</v>
      </c>
      <c r="DK51" s="169">
        <v>7160.6549999999997</v>
      </c>
      <c r="DL51" s="169">
        <v>7139.5419999999904</v>
      </c>
      <c r="DM51" s="169">
        <v>6968.9350000000004</v>
      </c>
      <c r="DN51" s="169">
        <v>6994.0769999999902</v>
      </c>
      <c r="DO51" s="169">
        <v>6890.3490000000002</v>
      </c>
    </row>
    <row r="52" spans="1:119">
      <c r="A52" s="78" t="s">
        <v>28</v>
      </c>
      <c r="B52" s="79">
        <f t="shared" si="19"/>
        <v>27300</v>
      </c>
      <c r="C52" s="79">
        <f t="shared" si="20"/>
        <v>12400</v>
      </c>
      <c r="D52" s="79">
        <f t="shared" si="21"/>
        <v>14900</v>
      </c>
      <c r="E52" s="79"/>
      <c r="F52" s="80" t="s">
        <v>28</v>
      </c>
      <c r="G52" s="79">
        <f t="shared" si="22"/>
        <v>31200</v>
      </c>
      <c r="H52" s="79">
        <f t="shared" si="23"/>
        <v>14300</v>
      </c>
      <c r="I52" s="79">
        <f t="shared" si="24"/>
        <v>16900</v>
      </c>
      <c r="J52" s="79"/>
      <c r="K52" s="80" t="s">
        <v>28</v>
      </c>
      <c r="L52" s="81">
        <f t="shared" si="25"/>
        <v>14.531762678302915</v>
      </c>
      <c r="M52" s="81">
        <f t="shared" si="26"/>
        <v>15.995927784974013</v>
      </c>
      <c r="N52" s="82">
        <f t="shared" si="27"/>
        <v>13.319525437361749</v>
      </c>
      <c r="O52" s="58"/>
      <c r="P52" s="58"/>
      <c r="Q52" s="58"/>
      <c r="R52" s="58"/>
      <c r="S52" s="58"/>
      <c r="T52" s="58"/>
      <c r="AZ52" s="13">
        <v>45</v>
      </c>
      <c r="BA52" s="156">
        <f t="shared" si="0"/>
        <v>6693</v>
      </c>
      <c r="BB52" s="13">
        <v>45</v>
      </c>
      <c r="BC52" s="13">
        <f t="shared" si="1"/>
        <v>-6693</v>
      </c>
      <c r="BD52" s="156">
        <f t="shared" si="2"/>
        <v>6663</v>
      </c>
      <c r="BF52" s="27">
        <f t="shared" si="28"/>
        <v>6937.1890000000003</v>
      </c>
      <c r="BG52" s="15">
        <v>45</v>
      </c>
      <c r="BH52" s="16">
        <f t="shared" si="4"/>
        <v>-6937.1890000000003</v>
      </c>
      <c r="BI52" s="26">
        <f t="shared" si="29"/>
        <v>7055.12</v>
      </c>
      <c r="BM52" s="168">
        <v>47</v>
      </c>
      <c r="BN52" s="166">
        <v>6709</v>
      </c>
      <c r="BO52" s="166">
        <v>6778.9989999999998</v>
      </c>
      <c r="BP52" s="166">
        <v>6582.2150000000001</v>
      </c>
      <c r="BQ52" s="166">
        <v>6351.9229999999998</v>
      </c>
      <c r="BR52" s="166">
        <v>6356.5719999999901</v>
      </c>
      <c r="BS52" s="166">
        <v>6308.2330000000002</v>
      </c>
      <c r="BT52" s="166">
        <v>6236.3009999999904</v>
      </c>
      <c r="BU52" s="166">
        <v>6188.924</v>
      </c>
      <c r="BV52" s="166">
        <v>6591.1880000000001</v>
      </c>
      <c r="BW52" s="166">
        <v>6854.87</v>
      </c>
      <c r="BX52" s="166">
        <v>6812.366</v>
      </c>
      <c r="BY52" s="166">
        <v>6672.0469999999996</v>
      </c>
      <c r="BZ52" s="166">
        <v>6819.5569999999998</v>
      </c>
      <c r="CA52" s="166">
        <v>6655.1329999999998</v>
      </c>
      <c r="CB52" s="166">
        <v>6973.2659999999996</v>
      </c>
      <c r="CC52" s="166">
        <v>6890.6319999999996</v>
      </c>
      <c r="CD52" s="166">
        <v>6792.2019999999902</v>
      </c>
      <c r="CE52" s="166">
        <v>7010.732</v>
      </c>
      <c r="CF52" s="166">
        <v>7080.5940000000001</v>
      </c>
      <c r="CG52" s="166">
        <v>7411.4780000000001</v>
      </c>
      <c r="CH52" s="166">
        <v>7644.518</v>
      </c>
      <c r="CI52" s="166">
        <v>7472.5919999999996</v>
      </c>
      <c r="CJ52" s="166">
        <v>7400.826</v>
      </c>
      <c r="CK52" s="166">
        <v>7456.1909999999998</v>
      </c>
      <c r="CL52" s="166">
        <v>7275.1610000000001</v>
      </c>
      <c r="CM52" s="164">
        <v>7318.3809999999903</v>
      </c>
      <c r="CN52" s="164"/>
      <c r="CO52" s="171">
        <v>47</v>
      </c>
      <c r="CP52" s="169">
        <v>7157</v>
      </c>
      <c r="CQ52" s="169">
        <v>6855.0190000000002</v>
      </c>
      <c r="CR52" s="169">
        <v>6555.3959999999997</v>
      </c>
      <c r="CS52" s="169">
        <v>6236.4609999999902</v>
      </c>
      <c r="CT52" s="169">
        <v>6299.7079999999996</v>
      </c>
      <c r="CU52" s="169">
        <v>6458.3779999999997</v>
      </c>
      <c r="CV52" s="169">
        <v>6322.9139999999998</v>
      </c>
      <c r="CW52" s="169">
        <v>6385.3389999999999</v>
      </c>
      <c r="CX52" s="169">
        <v>6743.0739999999996</v>
      </c>
      <c r="CY52" s="169">
        <v>7266.9719999999998</v>
      </c>
      <c r="CZ52" s="169">
        <v>7083.6329999999998</v>
      </c>
      <c r="DA52" s="169">
        <v>6868.5540000000001</v>
      </c>
      <c r="DB52" s="169">
        <v>6938.7389999999996</v>
      </c>
      <c r="DC52" s="169">
        <v>6782.7489999999998</v>
      </c>
      <c r="DD52" s="169">
        <v>6836</v>
      </c>
      <c r="DE52" s="169">
        <v>7015.8950000000004</v>
      </c>
      <c r="DF52" s="169">
        <v>7134.7790000000005</v>
      </c>
      <c r="DG52" s="169">
        <v>7011.9949999999999</v>
      </c>
      <c r="DH52" s="169">
        <v>6961.9719999999998</v>
      </c>
      <c r="DI52" s="169">
        <v>7018.4669999999996</v>
      </c>
      <c r="DJ52" s="169">
        <v>7382.5349999999999</v>
      </c>
      <c r="DK52" s="169">
        <v>7334.848</v>
      </c>
      <c r="DL52" s="169">
        <v>7089.7709999999997</v>
      </c>
      <c r="DM52" s="169">
        <v>7069.3950000000004</v>
      </c>
      <c r="DN52" s="169">
        <v>6900.8540000000003</v>
      </c>
      <c r="DO52" s="169">
        <v>6925.8990000000003</v>
      </c>
    </row>
    <row r="53" spans="1:119">
      <c r="A53" s="78" t="s">
        <v>29</v>
      </c>
      <c r="B53" s="79">
        <f t="shared" si="19"/>
        <v>21700</v>
      </c>
      <c r="C53" s="79">
        <f t="shared" si="20"/>
        <v>9200</v>
      </c>
      <c r="D53" s="79">
        <f t="shared" si="21"/>
        <v>12500</v>
      </c>
      <c r="E53" s="79"/>
      <c r="F53" s="80" t="s">
        <v>29</v>
      </c>
      <c r="G53" s="79">
        <f t="shared" si="22"/>
        <v>24700</v>
      </c>
      <c r="H53" s="79">
        <f t="shared" si="23"/>
        <v>10900</v>
      </c>
      <c r="I53" s="79">
        <f t="shared" si="24"/>
        <v>13900</v>
      </c>
      <c r="J53" s="79"/>
      <c r="K53" s="80" t="s">
        <v>29</v>
      </c>
      <c r="L53" s="81">
        <f t="shared" si="25"/>
        <v>13.832569377329754</v>
      </c>
      <c r="M53" s="81">
        <f t="shared" si="26"/>
        <v>17.690428184281618</v>
      </c>
      <c r="N53" s="82">
        <f t="shared" si="27"/>
        <v>10.986380358285357</v>
      </c>
      <c r="O53" s="58"/>
      <c r="P53" s="58"/>
      <c r="Q53" s="58"/>
      <c r="R53" s="58"/>
      <c r="S53" s="58"/>
      <c r="T53" s="58"/>
      <c r="AZ53" s="13">
        <v>46</v>
      </c>
      <c r="BA53" s="156">
        <f t="shared" si="0"/>
        <v>6819</v>
      </c>
      <c r="BB53" s="13">
        <v>46</v>
      </c>
      <c r="BC53" s="13">
        <f t="shared" si="1"/>
        <v>-6819</v>
      </c>
      <c r="BD53" s="156">
        <f t="shared" si="2"/>
        <v>6922</v>
      </c>
      <c r="BF53" s="27">
        <f t="shared" si="28"/>
        <v>6710.81699999999</v>
      </c>
      <c r="BG53" s="15">
        <v>46</v>
      </c>
      <c r="BH53" s="16">
        <f t="shared" si="4"/>
        <v>-6710.81699999999</v>
      </c>
      <c r="BI53" s="26">
        <f t="shared" si="29"/>
        <v>6934.9790000000003</v>
      </c>
      <c r="BM53" s="168">
        <v>48</v>
      </c>
      <c r="BN53" s="166">
        <v>6817</v>
      </c>
      <c r="BO53" s="166">
        <v>6643.9269999999997</v>
      </c>
      <c r="BP53" s="166">
        <v>6706.4359999999997</v>
      </c>
      <c r="BQ53" s="166">
        <v>6510.7780000000002</v>
      </c>
      <c r="BR53" s="166">
        <v>6284.241</v>
      </c>
      <c r="BS53" s="166">
        <v>6283.1930000000002</v>
      </c>
      <c r="BT53" s="166">
        <v>6234.62</v>
      </c>
      <c r="BU53" s="166">
        <v>6162.4380000000001</v>
      </c>
      <c r="BV53" s="166">
        <v>6119.8009999999904</v>
      </c>
      <c r="BW53" s="166">
        <v>6517.7369999999901</v>
      </c>
      <c r="BX53" s="166">
        <v>6778.40199999999</v>
      </c>
      <c r="BY53" s="166">
        <v>6738.415</v>
      </c>
      <c r="BZ53" s="166">
        <v>6601.4030000000002</v>
      </c>
      <c r="CA53" s="166">
        <v>6745.9560000000001</v>
      </c>
      <c r="CB53" s="166">
        <v>6587.1589999999997</v>
      </c>
      <c r="CC53" s="166">
        <v>6899.8639999999996</v>
      </c>
      <c r="CD53" s="166">
        <v>6819.9</v>
      </c>
      <c r="CE53" s="166">
        <v>6721.7030000000004</v>
      </c>
      <c r="CF53" s="166">
        <v>6938.7860000000001</v>
      </c>
      <c r="CG53" s="166">
        <v>7007.1289999999999</v>
      </c>
      <c r="CH53" s="166">
        <v>7330.15199999999</v>
      </c>
      <c r="CI53" s="166">
        <v>7558.7730000000001</v>
      </c>
      <c r="CJ53" s="166">
        <v>7388.2659999999996</v>
      </c>
      <c r="CK53" s="166">
        <v>7317.3450000000003</v>
      </c>
      <c r="CL53" s="166">
        <v>7372.2950000000001</v>
      </c>
      <c r="CM53" s="164">
        <v>7194.90199999999</v>
      </c>
      <c r="CN53" s="164"/>
      <c r="CO53" s="171">
        <v>48</v>
      </c>
      <c r="CP53" s="169">
        <v>6996</v>
      </c>
      <c r="CQ53" s="169">
        <v>7110.6009999999997</v>
      </c>
      <c r="CR53" s="169">
        <v>6811.0039999999999</v>
      </c>
      <c r="CS53" s="169">
        <v>6513.1119999999901</v>
      </c>
      <c r="CT53" s="169">
        <v>6197.1260000000002</v>
      </c>
      <c r="CU53" s="169">
        <v>6256.7330000000002</v>
      </c>
      <c r="CV53" s="169">
        <v>6409.7690000000002</v>
      </c>
      <c r="CW53" s="169">
        <v>6274.7119999999904</v>
      </c>
      <c r="CX53" s="169">
        <v>6337.7039999999997</v>
      </c>
      <c r="CY53" s="169">
        <v>6695.1660000000002</v>
      </c>
      <c r="CZ53" s="169">
        <v>7212.7860000000001</v>
      </c>
      <c r="DA53" s="169">
        <v>7033.65</v>
      </c>
      <c r="DB53" s="169">
        <v>6824.5659999999998</v>
      </c>
      <c r="DC53" s="169">
        <v>6893.9780000000001</v>
      </c>
      <c r="DD53" s="169">
        <v>6741.15</v>
      </c>
      <c r="DE53" s="169">
        <v>6794.7359999999999</v>
      </c>
      <c r="DF53" s="169">
        <v>6970.6940000000004</v>
      </c>
      <c r="DG53" s="169">
        <v>7087.991</v>
      </c>
      <c r="DH53" s="169">
        <v>6968.8</v>
      </c>
      <c r="DI53" s="169">
        <v>6919.808</v>
      </c>
      <c r="DJ53" s="169">
        <v>6975.1859999999997</v>
      </c>
      <c r="DK53" s="169">
        <v>7333.2479999999996</v>
      </c>
      <c r="DL53" s="169">
        <v>7285.4359999999997</v>
      </c>
      <c r="DM53" s="169">
        <v>7042.3379999999997</v>
      </c>
      <c r="DN53" s="169">
        <v>7022.5749999999998</v>
      </c>
      <c r="DO53" s="169">
        <v>6855.6019999999999</v>
      </c>
    </row>
    <row r="54" spans="1:119">
      <c r="A54" s="78" t="s">
        <v>30</v>
      </c>
      <c r="B54" s="79">
        <f t="shared" si="19"/>
        <v>13900</v>
      </c>
      <c r="C54" s="79">
        <f t="shared" si="20"/>
        <v>5500</v>
      </c>
      <c r="D54" s="79">
        <f t="shared" si="21"/>
        <v>8400</v>
      </c>
      <c r="E54" s="79"/>
      <c r="F54" s="80" t="s">
        <v>30</v>
      </c>
      <c r="G54" s="79">
        <f t="shared" si="22"/>
        <v>14300</v>
      </c>
      <c r="H54" s="79">
        <f t="shared" si="23"/>
        <v>5900</v>
      </c>
      <c r="I54" s="79">
        <f t="shared" si="24"/>
        <v>8400</v>
      </c>
      <c r="J54" s="79"/>
      <c r="K54" s="80" t="s">
        <v>30</v>
      </c>
      <c r="L54" s="81">
        <f t="shared" si="25"/>
        <v>3.334635060162694</v>
      </c>
      <c r="M54" s="81">
        <f t="shared" si="26"/>
        <v>7.8560014593212362</v>
      </c>
      <c r="N54" s="82">
        <f t="shared" si="27"/>
        <v>0.38285101822067563</v>
      </c>
      <c r="O54" s="58"/>
      <c r="P54" s="58"/>
      <c r="Q54" s="58"/>
      <c r="R54" s="58"/>
      <c r="S54" s="58"/>
      <c r="T54" s="58"/>
      <c r="AZ54" s="13">
        <v>47</v>
      </c>
      <c r="BA54" s="156">
        <f t="shared" si="0"/>
        <v>6709</v>
      </c>
      <c r="BB54" s="13">
        <v>47</v>
      </c>
      <c r="BC54" s="13">
        <f t="shared" si="1"/>
        <v>-6709</v>
      </c>
      <c r="BD54" s="156">
        <f t="shared" si="2"/>
        <v>7157</v>
      </c>
      <c r="BF54" s="27">
        <f t="shared" si="28"/>
        <v>6812.366</v>
      </c>
      <c r="BG54" s="15">
        <v>47</v>
      </c>
      <c r="BH54" s="16">
        <f t="shared" si="4"/>
        <v>-6812.366</v>
      </c>
      <c r="BI54" s="26">
        <f t="shared" si="29"/>
        <v>7083.6329999999998</v>
      </c>
      <c r="BM54" s="168">
        <v>49</v>
      </c>
      <c r="BN54" s="166">
        <v>6629</v>
      </c>
      <c r="BO54" s="166">
        <v>6730.9579999999996</v>
      </c>
      <c r="BP54" s="166">
        <v>6567.3490000000002</v>
      </c>
      <c r="BQ54" s="166">
        <v>6624.34</v>
      </c>
      <c r="BR54" s="166">
        <v>6429.9740000000002</v>
      </c>
      <c r="BS54" s="166">
        <v>6208.0619999999999</v>
      </c>
      <c r="BT54" s="166">
        <v>6200.4989999999998</v>
      </c>
      <c r="BU54" s="166">
        <v>6152.11</v>
      </c>
      <c r="BV54" s="166">
        <v>6080.3329999999996</v>
      </c>
      <c r="BW54" s="166">
        <v>6042.4830000000002</v>
      </c>
      <c r="BX54" s="166">
        <v>6436.27</v>
      </c>
      <c r="BY54" s="166">
        <v>6693.7119999999904</v>
      </c>
      <c r="BZ54" s="166">
        <v>6656.0280000000002</v>
      </c>
      <c r="CA54" s="166">
        <v>6522.585</v>
      </c>
      <c r="CB54" s="166">
        <v>6664.1450000000004</v>
      </c>
      <c r="CC54" s="166">
        <v>6510.8990000000003</v>
      </c>
      <c r="CD54" s="166">
        <v>6818.2969999999996</v>
      </c>
      <c r="CE54" s="166">
        <v>6740.973</v>
      </c>
      <c r="CF54" s="166">
        <v>6642.9430000000002</v>
      </c>
      <c r="CG54" s="166">
        <v>6858.6390000000001</v>
      </c>
      <c r="CH54" s="166">
        <v>6925.3239999999996</v>
      </c>
      <c r="CI54" s="166">
        <v>7240.6009999999997</v>
      </c>
      <c r="CJ54" s="166">
        <v>7464.9179999999997</v>
      </c>
      <c r="CK54" s="166">
        <v>7295.8509999999997</v>
      </c>
      <c r="CL54" s="166">
        <v>7225.7419999999902</v>
      </c>
      <c r="CM54" s="164">
        <v>7280.2809999999999</v>
      </c>
      <c r="CN54" s="164"/>
      <c r="CO54" s="171">
        <v>49</v>
      </c>
      <c r="CP54" s="169">
        <v>6855</v>
      </c>
      <c r="CQ54" s="169">
        <v>6942.0129999999999</v>
      </c>
      <c r="CR54" s="169">
        <v>7054.84</v>
      </c>
      <c r="CS54" s="169">
        <v>6758.6450000000004</v>
      </c>
      <c r="CT54" s="169">
        <v>6463.3109999999997</v>
      </c>
      <c r="CU54" s="169">
        <v>6150.7049999999999</v>
      </c>
      <c r="CV54" s="169">
        <v>6206.7879999999996</v>
      </c>
      <c r="CW54" s="169">
        <v>6354.0509999999904</v>
      </c>
      <c r="CX54" s="169">
        <v>6220.241</v>
      </c>
      <c r="CY54" s="169">
        <v>6283.4</v>
      </c>
      <c r="CZ54" s="169">
        <v>6639.7039999999997</v>
      </c>
      <c r="DA54" s="169">
        <v>7149.9309999999996</v>
      </c>
      <c r="DB54" s="169">
        <v>6974.8719999999903</v>
      </c>
      <c r="DC54" s="169">
        <v>6772.06</v>
      </c>
      <c r="DD54" s="169">
        <v>6840.6549999999997</v>
      </c>
      <c r="DE54" s="169">
        <v>6691.28</v>
      </c>
      <c r="DF54" s="169">
        <v>6745.0119999999997</v>
      </c>
      <c r="DG54" s="169">
        <v>6916.9930000000004</v>
      </c>
      <c r="DH54" s="169">
        <v>7032.3249999999998</v>
      </c>
      <c r="DI54" s="169">
        <v>6917.326</v>
      </c>
      <c r="DJ54" s="169">
        <v>6869.52</v>
      </c>
      <c r="DK54" s="169">
        <v>6923.8069999999998</v>
      </c>
      <c r="DL54" s="169">
        <v>7275.1949999999997</v>
      </c>
      <c r="DM54" s="169">
        <v>7227.4059999999999</v>
      </c>
      <c r="DN54" s="169">
        <v>6987.0769999999902</v>
      </c>
      <c r="DO54" s="169">
        <v>6967.8369999999904</v>
      </c>
    </row>
    <row r="55" spans="1:119" ht="15.75" thickBot="1">
      <c r="A55" s="83" t="s">
        <v>31</v>
      </c>
      <c r="B55" s="84">
        <f t="shared" si="19"/>
        <v>7800</v>
      </c>
      <c r="C55" s="84">
        <f t="shared" si="20"/>
        <v>2500</v>
      </c>
      <c r="D55" s="84">
        <f t="shared" si="21"/>
        <v>5400</v>
      </c>
      <c r="E55" s="84"/>
      <c r="F55" s="85" t="s">
        <v>31</v>
      </c>
      <c r="G55" s="84">
        <f t="shared" si="22"/>
        <v>9100</v>
      </c>
      <c r="H55" s="84">
        <f t="shared" si="23"/>
        <v>3300</v>
      </c>
      <c r="I55" s="84">
        <f t="shared" si="24"/>
        <v>5900</v>
      </c>
      <c r="J55" s="84"/>
      <c r="K55" s="85" t="s">
        <v>31</v>
      </c>
      <c r="L55" s="86">
        <f t="shared" si="25"/>
        <v>16.504654136299703</v>
      </c>
      <c r="M55" s="86">
        <f t="shared" si="26"/>
        <v>32.175516822051073</v>
      </c>
      <c r="N55" s="87">
        <f t="shared" si="27"/>
        <v>9.283881210310053</v>
      </c>
      <c r="O55" s="58"/>
      <c r="P55" s="58"/>
      <c r="Q55" s="58"/>
      <c r="R55" s="58"/>
      <c r="S55" s="58"/>
      <c r="T55" s="58"/>
      <c r="AZ55" s="13">
        <v>48</v>
      </c>
      <c r="BA55" s="156">
        <f t="shared" si="0"/>
        <v>6817</v>
      </c>
      <c r="BB55" s="13">
        <v>48</v>
      </c>
      <c r="BC55" s="13">
        <f t="shared" si="1"/>
        <v>-6817</v>
      </c>
      <c r="BD55" s="156">
        <f t="shared" si="2"/>
        <v>6996</v>
      </c>
      <c r="BF55" s="27">
        <f t="shared" si="28"/>
        <v>6778.40199999999</v>
      </c>
      <c r="BG55" s="15">
        <v>48</v>
      </c>
      <c r="BH55" s="16">
        <f t="shared" si="4"/>
        <v>-6778.40199999999</v>
      </c>
      <c r="BI55" s="26">
        <f t="shared" si="29"/>
        <v>7212.7860000000001</v>
      </c>
      <c r="BM55" s="168">
        <v>50</v>
      </c>
      <c r="BN55" s="166">
        <v>6717</v>
      </c>
      <c r="BO55" s="166">
        <v>6557.2060000000001</v>
      </c>
      <c r="BP55" s="166">
        <v>6650.4009999999998</v>
      </c>
      <c r="BQ55" s="166">
        <v>6495.6</v>
      </c>
      <c r="BR55" s="166">
        <v>6547.3649999999998</v>
      </c>
      <c r="BS55" s="166">
        <v>6354.8719999999903</v>
      </c>
      <c r="BT55" s="166">
        <v>6135.47</v>
      </c>
      <c r="BU55" s="166">
        <v>6123.393</v>
      </c>
      <c r="BV55" s="166">
        <v>6075.9930000000004</v>
      </c>
      <c r="BW55" s="166">
        <v>6004.2060000000001</v>
      </c>
      <c r="BX55" s="166">
        <v>5970.3269999999902</v>
      </c>
      <c r="BY55" s="166">
        <v>6359.42</v>
      </c>
      <c r="BZ55" s="166">
        <v>6614.02</v>
      </c>
      <c r="CA55" s="166">
        <v>6578.223</v>
      </c>
      <c r="CB55" s="166">
        <v>6447.8729999999996</v>
      </c>
      <c r="CC55" s="166">
        <v>6586.8109999999997</v>
      </c>
      <c r="CD55" s="166">
        <v>6438.3050000000003</v>
      </c>
      <c r="CE55" s="166">
        <v>6740.866</v>
      </c>
      <c r="CF55" s="166">
        <v>6666.1750000000002</v>
      </c>
      <c r="CG55" s="166">
        <v>6568.6139999999996</v>
      </c>
      <c r="CH55" s="166">
        <v>6782.5540000000001</v>
      </c>
      <c r="CI55" s="166">
        <v>6847.9859999999999</v>
      </c>
      <c r="CJ55" s="166">
        <v>7156.4119999999903</v>
      </c>
      <c r="CK55" s="166">
        <v>7376.9690000000001</v>
      </c>
      <c r="CL55" s="166">
        <v>7209.5069999999996</v>
      </c>
      <c r="CM55" s="164">
        <v>7140.1030000000001</v>
      </c>
      <c r="CN55" s="164"/>
      <c r="CO55" s="171">
        <v>50</v>
      </c>
      <c r="CP55" s="169">
        <v>6867</v>
      </c>
      <c r="CQ55" s="169">
        <v>6786.4129999999996</v>
      </c>
      <c r="CR55" s="169">
        <v>6867.5780000000004</v>
      </c>
      <c r="CS55" s="169">
        <v>6978.2280000000001</v>
      </c>
      <c r="CT55" s="169">
        <v>6686.4519999999902</v>
      </c>
      <c r="CU55" s="169">
        <v>6394.0450000000001</v>
      </c>
      <c r="CV55" s="169">
        <v>6086.4340000000002</v>
      </c>
      <c r="CW55" s="169">
        <v>6138.9179999999997</v>
      </c>
      <c r="CX55" s="169">
        <v>6281.5919999999996</v>
      </c>
      <c r="CY55" s="169">
        <v>6149.2559999999903</v>
      </c>
      <c r="CZ55" s="169">
        <v>6212.3869999999997</v>
      </c>
      <c r="DA55" s="169">
        <v>6566.1090000000004</v>
      </c>
      <c r="DB55" s="169">
        <v>7067.9969999999903</v>
      </c>
      <c r="DC55" s="169">
        <v>6897.1779999999999</v>
      </c>
      <c r="DD55" s="169">
        <v>6700.4480000000003</v>
      </c>
      <c r="DE55" s="169">
        <v>6768.05</v>
      </c>
      <c r="DF55" s="169">
        <v>6622.1850000000004</v>
      </c>
      <c r="DG55" s="169">
        <v>6675.51</v>
      </c>
      <c r="DH55" s="169">
        <v>6843.9560000000001</v>
      </c>
      <c r="DI55" s="169">
        <v>6957.15</v>
      </c>
      <c r="DJ55" s="169">
        <v>6845.8419999999996</v>
      </c>
      <c r="DK55" s="169">
        <v>6799.5219999999999</v>
      </c>
      <c r="DL55" s="169">
        <v>6852.8639999999996</v>
      </c>
      <c r="DM55" s="169">
        <v>7197.3719999999903</v>
      </c>
      <c r="DN55" s="169">
        <v>7149.7819999999901</v>
      </c>
      <c r="DO55" s="169">
        <v>6912.8069999999998</v>
      </c>
    </row>
    <row r="56" spans="1:119" ht="15.75" thickBot="1">
      <c r="A56" s="88" t="s">
        <v>33</v>
      </c>
      <c r="B56" s="89">
        <f t="shared" si="19"/>
        <v>1141400</v>
      </c>
      <c r="C56" s="89">
        <f t="shared" si="20"/>
        <v>565100</v>
      </c>
      <c r="D56" s="89">
        <f t="shared" si="21"/>
        <v>576200</v>
      </c>
      <c r="E56" s="89"/>
      <c r="F56" s="89" t="s">
        <v>33</v>
      </c>
      <c r="G56" s="89">
        <f t="shared" si="22"/>
        <v>1186000</v>
      </c>
      <c r="H56" s="89">
        <f t="shared" si="23"/>
        <v>590800</v>
      </c>
      <c r="I56" s="89">
        <f t="shared" si="24"/>
        <v>595200</v>
      </c>
      <c r="J56" s="89"/>
      <c r="K56" s="89" t="s">
        <v>33</v>
      </c>
      <c r="L56" s="90">
        <f t="shared" si="25"/>
        <v>3.9089166215456115</v>
      </c>
      <c r="M56" s="90">
        <f t="shared" si="26"/>
        <v>4.5316516439999326</v>
      </c>
      <c r="N56" s="91">
        <f t="shared" si="27"/>
        <v>3.2981580207834456</v>
      </c>
      <c r="O56" s="58"/>
      <c r="P56" s="58"/>
      <c r="Q56" s="58"/>
      <c r="R56" s="58"/>
      <c r="S56" s="58"/>
      <c r="T56" s="58"/>
      <c r="AZ56" s="13">
        <v>49</v>
      </c>
      <c r="BA56" s="156">
        <f t="shared" si="0"/>
        <v>6629</v>
      </c>
      <c r="BB56" s="13">
        <v>49</v>
      </c>
      <c r="BC56" s="13">
        <f t="shared" si="1"/>
        <v>-6629</v>
      </c>
      <c r="BD56" s="156">
        <f t="shared" si="2"/>
        <v>6855</v>
      </c>
      <c r="BF56" s="27">
        <f t="shared" si="28"/>
        <v>6436.27</v>
      </c>
      <c r="BG56" s="15">
        <v>49</v>
      </c>
      <c r="BH56" s="16">
        <f t="shared" si="4"/>
        <v>-6436.27</v>
      </c>
      <c r="BI56" s="26">
        <f t="shared" si="29"/>
        <v>6639.7039999999997</v>
      </c>
      <c r="BM56" s="168">
        <v>51</v>
      </c>
      <c r="BN56" s="166">
        <v>6426</v>
      </c>
      <c r="BO56" s="166">
        <v>6611.558</v>
      </c>
      <c r="BP56" s="166">
        <v>6456.9679999999998</v>
      </c>
      <c r="BQ56" s="166">
        <v>6542.4369999999999</v>
      </c>
      <c r="BR56" s="166">
        <v>6395.7559999999903</v>
      </c>
      <c r="BS56" s="166">
        <v>6442.9179999999997</v>
      </c>
      <c r="BT56" s="166">
        <v>6252.61</v>
      </c>
      <c r="BU56" s="166">
        <v>6037.1840000000002</v>
      </c>
      <c r="BV56" s="166">
        <v>6021.3729999999996</v>
      </c>
      <c r="BW56" s="166">
        <v>5975.2619999999997</v>
      </c>
      <c r="BX56" s="166">
        <v>5903.835</v>
      </c>
      <c r="BY56" s="166">
        <v>5873.6949999999997</v>
      </c>
      <c r="BZ56" s="166">
        <v>6257.4629999999997</v>
      </c>
      <c r="CA56" s="166">
        <v>6508.2629999999999</v>
      </c>
      <c r="CB56" s="166">
        <v>6474.1679999999997</v>
      </c>
      <c r="CC56" s="166">
        <v>6347.2369999999901</v>
      </c>
      <c r="CD56" s="166">
        <v>6483.4740000000002</v>
      </c>
      <c r="CE56" s="166">
        <v>6339.9409999999998</v>
      </c>
      <c r="CF56" s="166">
        <v>6637.1</v>
      </c>
      <c r="CG56" s="166">
        <v>6565.0379999999996</v>
      </c>
      <c r="CH56" s="166">
        <v>6468.2169999999996</v>
      </c>
      <c r="CI56" s="166">
        <v>6680.0349999999999</v>
      </c>
      <c r="CJ56" s="166">
        <v>6743.9480000000003</v>
      </c>
      <c r="CK56" s="166">
        <v>7045.0410000000002</v>
      </c>
      <c r="CL56" s="166">
        <v>7261.26</v>
      </c>
      <c r="CM56" s="164">
        <v>7095.7460000000001</v>
      </c>
      <c r="CN56" s="164"/>
      <c r="CO56" s="171">
        <v>51</v>
      </c>
      <c r="CP56" s="169">
        <v>6801</v>
      </c>
      <c r="CQ56" s="169">
        <v>6804.8319999999903</v>
      </c>
      <c r="CR56" s="169">
        <v>6727.48</v>
      </c>
      <c r="CS56" s="169">
        <v>6803.8280000000004</v>
      </c>
      <c r="CT56" s="169">
        <v>6911.9830000000002</v>
      </c>
      <c r="CU56" s="169">
        <v>6624.6239999999998</v>
      </c>
      <c r="CV56" s="169">
        <v>6334.6040000000003</v>
      </c>
      <c r="CW56" s="169">
        <v>6031.6689999999999</v>
      </c>
      <c r="CX56" s="169">
        <v>6081.0529999999999</v>
      </c>
      <c r="CY56" s="169">
        <v>6219.3769999999904</v>
      </c>
      <c r="CZ56" s="169">
        <v>6088.3789999999999</v>
      </c>
      <c r="DA56" s="169">
        <v>6151.4569999999903</v>
      </c>
      <c r="DB56" s="169">
        <v>6503.3029999999999</v>
      </c>
      <c r="DC56" s="169">
        <v>6997.76</v>
      </c>
      <c r="DD56" s="169">
        <v>6830.9080000000004</v>
      </c>
      <c r="DE56" s="169">
        <v>6639.991</v>
      </c>
      <c r="DF56" s="169">
        <v>6706.7740000000003</v>
      </c>
      <c r="DG56" s="169">
        <v>6564.0990000000002</v>
      </c>
      <c r="DH56" s="169">
        <v>6617.0649999999996</v>
      </c>
      <c r="DI56" s="169">
        <v>6782.3050000000003</v>
      </c>
      <c r="DJ56" s="169">
        <v>6893.6440000000002</v>
      </c>
      <c r="DK56" s="169">
        <v>6785.835</v>
      </c>
      <c r="DL56" s="169">
        <v>6740.9919999999902</v>
      </c>
      <c r="DM56" s="169">
        <v>6793.491</v>
      </c>
      <c r="DN56" s="169">
        <v>7131.741</v>
      </c>
      <c r="DO56" s="169">
        <v>7084.19199999999</v>
      </c>
    </row>
    <row r="57" spans="1:119">
      <c r="A57" s="92" t="s">
        <v>32</v>
      </c>
      <c r="B57" s="74">
        <f t="shared" si="19"/>
        <v>259800</v>
      </c>
      <c r="C57" s="74">
        <f t="shared" si="20"/>
        <v>133800</v>
      </c>
      <c r="D57" s="74">
        <f t="shared" si="21"/>
        <v>126000</v>
      </c>
      <c r="E57" s="74"/>
      <c r="F57" s="93" t="s">
        <v>32</v>
      </c>
      <c r="G57" s="74">
        <f t="shared" si="22"/>
        <v>254600</v>
      </c>
      <c r="H57" s="74">
        <f t="shared" si="23"/>
        <v>130800</v>
      </c>
      <c r="I57" s="74">
        <f t="shared" si="24"/>
        <v>123800</v>
      </c>
      <c r="J57" s="74"/>
      <c r="K57" s="93" t="s">
        <v>32</v>
      </c>
      <c r="L57" s="94">
        <f t="shared" si="25"/>
        <v>-1.9957635240459914</v>
      </c>
      <c r="M57" s="94">
        <f t="shared" si="26"/>
        <v>-2.2546275327548857</v>
      </c>
      <c r="N57" s="95">
        <f t="shared" si="27"/>
        <v>-1.7209200272977181</v>
      </c>
      <c r="O57" s="58"/>
      <c r="P57" s="58"/>
      <c r="Q57" s="58"/>
      <c r="R57" s="58"/>
      <c r="S57" s="58"/>
      <c r="T57" s="58"/>
      <c r="AZ57" s="13">
        <v>50</v>
      </c>
      <c r="BA57" s="156">
        <f t="shared" si="0"/>
        <v>6717</v>
      </c>
      <c r="BB57" s="13">
        <v>50</v>
      </c>
      <c r="BC57" s="13">
        <f t="shared" si="1"/>
        <v>-6717</v>
      </c>
      <c r="BD57" s="156">
        <f t="shared" si="2"/>
        <v>6867</v>
      </c>
      <c r="BF57" s="27">
        <f t="shared" si="28"/>
        <v>5970.3269999999902</v>
      </c>
      <c r="BG57" s="15">
        <v>50</v>
      </c>
      <c r="BH57" s="16">
        <f t="shared" si="4"/>
        <v>-5970.3269999999902</v>
      </c>
      <c r="BI57" s="26">
        <f t="shared" si="29"/>
        <v>6212.3869999999997</v>
      </c>
      <c r="BM57" s="168">
        <v>52</v>
      </c>
      <c r="BN57" s="166">
        <v>6385</v>
      </c>
      <c r="BO57" s="166">
        <v>6366.5469999999996</v>
      </c>
      <c r="BP57" s="166">
        <v>6546.0379999999996</v>
      </c>
      <c r="BQ57" s="166">
        <v>6396.1189999999997</v>
      </c>
      <c r="BR57" s="166">
        <v>6474.08</v>
      </c>
      <c r="BS57" s="166">
        <v>6334.8590000000004</v>
      </c>
      <c r="BT57" s="166">
        <v>6378.4930000000004</v>
      </c>
      <c r="BU57" s="166">
        <v>6189.4549999999999</v>
      </c>
      <c r="BV57" s="166">
        <v>5977.1819999999998</v>
      </c>
      <c r="BW57" s="166">
        <v>5957.875</v>
      </c>
      <c r="BX57" s="166">
        <v>5912.8369999999904</v>
      </c>
      <c r="BY57" s="166">
        <v>5841.62</v>
      </c>
      <c r="BZ57" s="166">
        <v>5814.8509999999997</v>
      </c>
      <c r="CA57" s="166">
        <v>6194.4040000000005</v>
      </c>
      <c r="CB57" s="166">
        <v>6442.7449999999999</v>
      </c>
      <c r="CC57" s="166">
        <v>6410.4939999999997</v>
      </c>
      <c r="CD57" s="166">
        <v>6286.4350000000004</v>
      </c>
      <c r="CE57" s="166">
        <v>6420.2819999999901</v>
      </c>
      <c r="CF57" s="166">
        <v>6281.0879999999997</v>
      </c>
      <c r="CG57" s="166">
        <v>6573.8919999999998</v>
      </c>
      <c r="CH57" s="166">
        <v>6504.3180000000002</v>
      </c>
      <c r="CI57" s="166">
        <v>6408.1</v>
      </c>
      <c r="CJ57" s="166">
        <v>6618.32</v>
      </c>
      <c r="CK57" s="166">
        <v>6681.1819999999998</v>
      </c>
      <c r="CL57" s="166">
        <v>6976.375</v>
      </c>
      <c r="CM57" s="164">
        <v>7189.2879999999996</v>
      </c>
      <c r="CN57" s="164"/>
      <c r="CO57" s="171">
        <v>52</v>
      </c>
      <c r="CP57" s="169">
        <v>6773</v>
      </c>
      <c r="CQ57" s="169">
        <v>6728.1689999999999</v>
      </c>
      <c r="CR57" s="169">
        <v>6730.7919999999904</v>
      </c>
      <c r="CS57" s="169">
        <v>6657.3149999999996</v>
      </c>
      <c r="CT57" s="169">
        <v>6729.1850000000004</v>
      </c>
      <c r="CU57" s="169">
        <v>6835.3669999999902</v>
      </c>
      <c r="CV57" s="169">
        <v>6551.6719999999996</v>
      </c>
      <c r="CW57" s="169">
        <v>6264.9040000000005</v>
      </c>
      <c r="CX57" s="169">
        <v>5967.1790000000001</v>
      </c>
      <c r="CY57" s="169">
        <v>6013.7749999999996</v>
      </c>
      <c r="CZ57" s="169">
        <v>6147.8530000000001</v>
      </c>
      <c r="DA57" s="169">
        <v>6018.3379999999997</v>
      </c>
      <c r="DB57" s="169">
        <v>6081.4430000000002</v>
      </c>
      <c r="DC57" s="169">
        <v>6430.8890000000001</v>
      </c>
      <c r="DD57" s="169">
        <v>6917.81699999999</v>
      </c>
      <c r="DE57" s="169">
        <v>6754.7089999999998</v>
      </c>
      <c r="DF57" s="169">
        <v>6569.3559999999998</v>
      </c>
      <c r="DG57" s="169">
        <v>6635.3280000000004</v>
      </c>
      <c r="DH57" s="169">
        <v>6495.9139999999998</v>
      </c>
      <c r="DI57" s="169">
        <v>6548.6059999999998</v>
      </c>
      <c r="DJ57" s="169">
        <v>6710.5469999999996</v>
      </c>
      <c r="DK57" s="169">
        <v>6820.0280000000002</v>
      </c>
      <c r="DL57" s="169">
        <v>6715.607</v>
      </c>
      <c r="DM57" s="169">
        <v>6672.2139999999999</v>
      </c>
      <c r="DN57" s="169">
        <v>6723.915</v>
      </c>
      <c r="DO57" s="169">
        <v>7055.90199999999</v>
      </c>
    </row>
    <row r="58" spans="1:119">
      <c r="A58" s="96" t="s">
        <v>34</v>
      </c>
      <c r="B58" s="79">
        <f t="shared" si="19"/>
        <v>733600</v>
      </c>
      <c r="C58" s="79">
        <f t="shared" si="20"/>
        <v>364900</v>
      </c>
      <c r="D58" s="79">
        <f t="shared" si="21"/>
        <v>368700</v>
      </c>
      <c r="E58" s="79"/>
      <c r="F58" s="80" t="s">
        <v>34</v>
      </c>
      <c r="G58" s="79">
        <f t="shared" si="22"/>
        <v>764800</v>
      </c>
      <c r="H58" s="79">
        <f t="shared" si="23"/>
        <v>383900</v>
      </c>
      <c r="I58" s="79">
        <f t="shared" si="24"/>
        <v>380900</v>
      </c>
      <c r="J58" s="79"/>
      <c r="K58" s="80" t="s">
        <v>34</v>
      </c>
      <c r="L58" s="81">
        <f t="shared" si="25"/>
        <v>4.2477970052411402</v>
      </c>
      <c r="M58" s="81">
        <f t="shared" si="26"/>
        <v>5.2047393936404198</v>
      </c>
      <c r="N58" s="82">
        <f t="shared" si="27"/>
        <v>3.3007610193210586</v>
      </c>
      <c r="O58" s="58"/>
      <c r="P58" s="58"/>
      <c r="Q58" s="58"/>
      <c r="R58" s="58"/>
      <c r="S58" s="58"/>
      <c r="T58" s="58"/>
      <c r="AZ58" s="13">
        <v>51</v>
      </c>
      <c r="BA58" s="156">
        <f t="shared" si="0"/>
        <v>6426</v>
      </c>
      <c r="BB58" s="13">
        <v>51</v>
      </c>
      <c r="BC58" s="13">
        <f t="shared" si="1"/>
        <v>-6426</v>
      </c>
      <c r="BD58" s="156">
        <f t="shared" si="2"/>
        <v>6801</v>
      </c>
      <c r="BF58" s="27">
        <f t="shared" si="28"/>
        <v>5903.835</v>
      </c>
      <c r="BG58" s="15">
        <v>51</v>
      </c>
      <c r="BH58" s="16">
        <f t="shared" si="4"/>
        <v>-5903.835</v>
      </c>
      <c r="BI58" s="26">
        <f t="shared" si="29"/>
        <v>6088.3789999999999</v>
      </c>
      <c r="BM58" s="168">
        <v>53</v>
      </c>
      <c r="BN58" s="166">
        <v>6333</v>
      </c>
      <c r="BO58" s="166">
        <v>6304.7879999999996</v>
      </c>
      <c r="BP58" s="166">
        <v>6286.7719999999999</v>
      </c>
      <c r="BQ58" s="166">
        <v>6460.8050000000003</v>
      </c>
      <c r="BR58" s="166">
        <v>6316.6419999999998</v>
      </c>
      <c r="BS58" s="166">
        <v>6388.9229999999998</v>
      </c>
      <c r="BT58" s="166">
        <v>6255.4139999999998</v>
      </c>
      <c r="BU58" s="166">
        <v>6295.9030000000002</v>
      </c>
      <c r="BV58" s="166">
        <v>6109.0680000000002</v>
      </c>
      <c r="BW58" s="166">
        <v>5900.4480000000003</v>
      </c>
      <c r="BX58" s="166">
        <v>5878.3090000000002</v>
      </c>
      <c r="BY58" s="166">
        <v>5834.2619999999997</v>
      </c>
      <c r="BZ58" s="166">
        <v>5763.5509999999904</v>
      </c>
      <c r="CA58" s="166">
        <v>5739.9459999999999</v>
      </c>
      <c r="CB58" s="166">
        <v>6114.76</v>
      </c>
      <c r="CC58" s="166">
        <v>6359.9619999999904</v>
      </c>
      <c r="CD58" s="166">
        <v>6329.3019999999997</v>
      </c>
      <c r="CE58" s="166">
        <v>6208.1569999999901</v>
      </c>
      <c r="CF58" s="166">
        <v>6339.4919999999902</v>
      </c>
      <c r="CG58" s="166">
        <v>6204.4619999999904</v>
      </c>
      <c r="CH58" s="166">
        <v>6492.5709999999999</v>
      </c>
      <c r="CI58" s="166">
        <v>6425.3630000000003</v>
      </c>
      <c r="CJ58" s="166">
        <v>6329.8289999999997</v>
      </c>
      <c r="CK58" s="166">
        <v>6538.0859999999902</v>
      </c>
      <c r="CL58" s="166">
        <v>6599.6229999999996</v>
      </c>
      <c r="CM58" s="164">
        <v>6888.58</v>
      </c>
      <c r="CN58" s="164"/>
      <c r="CO58" s="171">
        <v>53</v>
      </c>
      <c r="CP58" s="169">
        <v>6715</v>
      </c>
      <c r="CQ58" s="169">
        <v>6707.69199999999</v>
      </c>
      <c r="CR58" s="169">
        <v>6661.5429999999997</v>
      </c>
      <c r="CS58" s="169">
        <v>6664.4740000000002</v>
      </c>
      <c r="CT58" s="169">
        <v>6594.6</v>
      </c>
      <c r="CU58" s="169">
        <v>6662.27699999999</v>
      </c>
      <c r="CV58" s="169">
        <v>6766.6390000000001</v>
      </c>
      <c r="CW58" s="169">
        <v>6486.674</v>
      </c>
      <c r="CX58" s="169">
        <v>6203.143</v>
      </c>
      <c r="CY58" s="169">
        <v>5910</v>
      </c>
      <c r="CZ58" s="169">
        <v>5953.8639999999996</v>
      </c>
      <c r="DA58" s="169">
        <v>6083.8590000000004</v>
      </c>
      <c r="DB58" s="169">
        <v>5955.6890000000003</v>
      </c>
      <c r="DC58" s="169">
        <v>6018.8549999999996</v>
      </c>
      <c r="DD58" s="169">
        <v>6366.3980000000001</v>
      </c>
      <c r="DE58" s="169">
        <v>6846.2950000000001</v>
      </c>
      <c r="DF58" s="169">
        <v>6686.4830000000002</v>
      </c>
      <c r="DG58" s="169">
        <v>6506.2569999999996</v>
      </c>
      <c r="DH58" s="169">
        <v>6571.4390000000003</v>
      </c>
      <c r="DI58" s="169">
        <v>6435.018</v>
      </c>
      <c r="DJ58" s="169">
        <v>6487.4229999999998</v>
      </c>
      <c r="DK58" s="169">
        <v>6646.27</v>
      </c>
      <c r="DL58" s="169">
        <v>6753.9290000000001</v>
      </c>
      <c r="DM58" s="169">
        <v>6652.8409999999903</v>
      </c>
      <c r="DN58" s="169">
        <v>6610.6790000000001</v>
      </c>
      <c r="DO58" s="169">
        <v>6661.616</v>
      </c>
    </row>
    <row r="59" spans="1:119" ht="15.75" thickBot="1">
      <c r="A59" s="97" t="s">
        <v>35</v>
      </c>
      <c r="B59" s="84">
        <f t="shared" si="19"/>
        <v>147900</v>
      </c>
      <c r="C59" s="84">
        <f t="shared" si="20"/>
        <v>66500</v>
      </c>
      <c r="D59" s="84">
        <f t="shared" si="21"/>
        <v>81500</v>
      </c>
      <c r="E59" s="84"/>
      <c r="F59" s="85" t="s">
        <v>35</v>
      </c>
      <c r="G59" s="84">
        <f t="shared" si="22"/>
        <v>166600</v>
      </c>
      <c r="H59" s="84">
        <f t="shared" si="23"/>
        <v>76100</v>
      </c>
      <c r="I59" s="84">
        <f t="shared" si="24"/>
        <v>90500</v>
      </c>
      <c r="J59" s="84"/>
      <c r="K59" s="85" t="s">
        <v>35</v>
      </c>
      <c r="L59" s="86">
        <f t="shared" si="25"/>
        <v>12.598128345860548</v>
      </c>
      <c r="M59" s="86">
        <f t="shared" si="26"/>
        <v>14.499668924002943</v>
      </c>
      <c r="N59" s="87">
        <f t="shared" si="27"/>
        <v>11.047617002478697</v>
      </c>
      <c r="O59" s="58"/>
      <c r="P59" s="58"/>
      <c r="Q59" s="58"/>
      <c r="R59" s="58"/>
      <c r="S59" s="58"/>
      <c r="T59" s="58"/>
      <c r="AZ59" s="13">
        <v>52</v>
      </c>
      <c r="BA59" s="156">
        <f t="shared" si="0"/>
        <v>6385</v>
      </c>
      <c r="BB59" s="13">
        <v>52</v>
      </c>
      <c r="BC59" s="13">
        <f t="shared" si="1"/>
        <v>-6385</v>
      </c>
      <c r="BD59" s="156">
        <f t="shared" si="2"/>
        <v>6773</v>
      </c>
      <c r="BF59" s="27">
        <f t="shared" si="28"/>
        <v>5912.8369999999904</v>
      </c>
      <c r="BG59" s="15">
        <v>52</v>
      </c>
      <c r="BH59" s="16">
        <f t="shared" si="4"/>
        <v>-5912.8369999999904</v>
      </c>
      <c r="BI59" s="26">
        <f t="shared" si="29"/>
        <v>6147.8530000000001</v>
      </c>
      <c r="BM59" s="168">
        <v>54</v>
      </c>
      <c r="BN59" s="166">
        <v>6145</v>
      </c>
      <c r="BO59" s="166">
        <v>6282.1080000000002</v>
      </c>
      <c r="BP59" s="166">
        <v>6254.8809999999903</v>
      </c>
      <c r="BQ59" s="166">
        <v>6236.3440000000001</v>
      </c>
      <c r="BR59" s="166">
        <v>6406.7139999999999</v>
      </c>
      <c r="BS59" s="166">
        <v>6267.5079999999998</v>
      </c>
      <c r="BT59" s="166">
        <v>6333.24</v>
      </c>
      <c r="BU59" s="166">
        <v>6206.0429999999997</v>
      </c>
      <c r="BV59" s="166">
        <v>6243.9319999999998</v>
      </c>
      <c r="BW59" s="166">
        <v>6058.1660000000002</v>
      </c>
      <c r="BX59" s="166">
        <v>5851.991</v>
      </c>
      <c r="BY59" s="166">
        <v>5826.8289999999997</v>
      </c>
      <c r="BZ59" s="166">
        <v>5783.7139999999999</v>
      </c>
      <c r="CA59" s="166">
        <v>5713.3219999999901</v>
      </c>
      <c r="CB59" s="166">
        <v>5692.47</v>
      </c>
      <c r="CC59" s="166">
        <v>6064.28</v>
      </c>
      <c r="CD59" s="166">
        <v>6307.79</v>
      </c>
      <c r="CE59" s="166">
        <v>6278.6719999999996</v>
      </c>
      <c r="CF59" s="166">
        <v>6159.8859999999904</v>
      </c>
      <c r="CG59" s="166">
        <v>6289.44</v>
      </c>
      <c r="CH59" s="166">
        <v>6157.8289999999997</v>
      </c>
      <c r="CI59" s="166">
        <v>6442.7469999999903</v>
      </c>
      <c r="CJ59" s="166">
        <v>6377.5540000000001</v>
      </c>
      <c r="CK59" s="166">
        <v>6282.5609999999997</v>
      </c>
      <c r="CL59" s="166">
        <v>6489.8409999999903</v>
      </c>
      <c r="CM59" s="164">
        <v>6550.69</v>
      </c>
      <c r="CN59" s="164"/>
      <c r="CO59" s="171">
        <v>54</v>
      </c>
      <c r="CP59" s="169">
        <v>6583</v>
      </c>
      <c r="CQ59" s="169">
        <v>6635.1059999999998</v>
      </c>
      <c r="CR59" s="169">
        <v>6626.3680000000004</v>
      </c>
      <c r="CS59" s="169">
        <v>6580.2910000000002</v>
      </c>
      <c r="CT59" s="169">
        <v>6583.9359999999997</v>
      </c>
      <c r="CU59" s="169">
        <v>6516.4440000000004</v>
      </c>
      <c r="CV59" s="169">
        <v>6580.2650000000003</v>
      </c>
      <c r="CW59" s="169">
        <v>6683.4709999999995</v>
      </c>
      <c r="CX59" s="169">
        <v>6407.6459999999997</v>
      </c>
      <c r="CY59" s="169">
        <v>6127.5550000000003</v>
      </c>
      <c r="CZ59" s="169">
        <v>5839.1329999999998</v>
      </c>
      <c r="DA59" s="169">
        <v>5880.4629999999997</v>
      </c>
      <c r="DB59" s="169">
        <v>6006.701</v>
      </c>
      <c r="DC59" s="169">
        <v>5879.9519999999902</v>
      </c>
      <c r="DD59" s="169">
        <v>5943.19</v>
      </c>
      <c r="DE59" s="169">
        <v>6288.5109999999904</v>
      </c>
      <c r="DF59" s="169">
        <v>6761.34</v>
      </c>
      <c r="DG59" s="169">
        <v>6604.9949999999999</v>
      </c>
      <c r="DH59" s="169">
        <v>6429.9279999999999</v>
      </c>
      <c r="DI59" s="169">
        <v>6494.3739999999998</v>
      </c>
      <c r="DJ59" s="169">
        <v>6360.99</v>
      </c>
      <c r="DK59" s="169">
        <v>6413.1589999999997</v>
      </c>
      <c r="DL59" s="169">
        <v>6569.0419999999904</v>
      </c>
      <c r="DM59" s="169">
        <v>6674.9549999999999</v>
      </c>
      <c r="DN59" s="169">
        <v>6577.12</v>
      </c>
      <c r="DO59" s="169">
        <v>6536.2340000000004</v>
      </c>
    </row>
    <row r="60" spans="1:119" ht="15.75" thickBot="1">
      <c r="A60" s="98"/>
      <c r="B60" s="89">
        <f t="shared" si="19"/>
        <v>1141400</v>
      </c>
      <c r="C60" s="89">
        <f t="shared" si="20"/>
        <v>565100</v>
      </c>
      <c r="D60" s="89">
        <f t="shared" si="21"/>
        <v>576200</v>
      </c>
      <c r="E60" s="89"/>
      <c r="F60" s="99"/>
      <c r="G60" s="89">
        <f t="shared" si="22"/>
        <v>1186000</v>
      </c>
      <c r="H60" s="89">
        <f t="shared" si="23"/>
        <v>590800</v>
      </c>
      <c r="I60" s="89">
        <f t="shared" si="24"/>
        <v>595200</v>
      </c>
      <c r="J60" s="89"/>
      <c r="K60" s="99"/>
      <c r="L60" s="90">
        <f t="shared" si="25"/>
        <v>3.9089166215455702</v>
      </c>
      <c r="M60" s="90">
        <f t="shared" si="26"/>
        <v>4.5316516439999326</v>
      </c>
      <c r="N60" s="91">
        <f t="shared" si="27"/>
        <v>3.2981580207834051</v>
      </c>
      <c r="O60" s="58"/>
      <c r="P60" s="58"/>
      <c r="Q60" s="58"/>
      <c r="R60" s="58"/>
      <c r="S60" s="58"/>
      <c r="T60" s="58"/>
      <c r="AZ60" s="13">
        <v>53</v>
      </c>
      <c r="BA60" s="156">
        <f t="shared" si="0"/>
        <v>6333</v>
      </c>
      <c r="BB60" s="13">
        <v>53</v>
      </c>
      <c r="BC60" s="13">
        <f t="shared" si="1"/>
        <v>-6333</v>
      </c>
      <c r="BD60" s="156">
        <f t="shared" si="2"/>
        <v>6715</v>
      </c>
      <c r="BF60" s="27">
        <f t="shared" si="28"/>
        <v>5878.3090000000002</v>
      </c>
      <c r="BG60" s="15">
        <v>53</v>
      </c>
      <c r="BH60" s="16">
        <f t="shared" si="4"/>
        <v>-5878.3090000000002</v>
      </c>
      <c r="BI60" s="26">
        <f t="shared" si="29"/>
        <v>5953.8639999999996</v>
      </c>
      <c r="BM60" s="168">
        <v>55</v>
      </c>
      <c r="BN60" s="166">
        <v>6356</v>
      </c>
      <c r="BO60" s="166">
        <v>6077.6969999999901</v>
      </c>
      <c r="BP60" s="166">
        <v>6210.4539999999997</v>
      </c>
      <c r="BQ60" s="166">
        <v>6184.4480000000003</v>
      </c>
      <c r="BR60" s="166">
        <v>6167.4519999999902</v>
      </c>
      <c r="BS60" s="166">
        <v>6332.8280000000004</v>
      </c>
      <c r="BT60" s="166">
        <v>6197.4549999999999</v>
      </c>
      <c r="BU60" s="166">
        <v>6258.5869999999904</v>
      </c>
      <c r="BV60" s="166">
        <v>6137.2049999999999</v>
      </c>
      <c r="BW60" s="166">
        <v>6172.9369999999999</v>
      </c>
      <c r="BX60" s="166">
        <v>5988.7380000000003</v>
      </c>
      <c r="BY60" s="166">
        <v>5785.3419999999996</v>
      </c>
      <c r="BZ60" s="166">
        <v>5758.1639999999998</v>
      </c>
      <c r="CA60" s="166">
        <v>5716.0839999999998</v>
      </c>
      <c r="CB60" s="166">
        <v>5646.41</v>
      </c>
      <c r="CC60" s="166">
        <v>5628.0990000000002</v>
      </c>
      <c r="CD60" s="166">
        <v>5995.88</v>
      </c>
      <c r="CE60" s="166">
        <v>6236.9269999999997</v>
      </c>
      <c r="CF60" s="166">
        <v>6209.0439999999999</v>
      </c>
      <c r="CG60" s="166">
        <v>6092.6610000000001</v>
      </c>
      <c r="CH60" s="166">
        <v>6220.4229999999998</v>
      </c>
      <c r="CI60" s="166">
        <v>6092.4059999999999</v>
      </c>
      <c r="CJ60" s="166">
        <v>6373.174</v>
      </c>
      <c r="CK60" s="166">
        <v>6309.8409999999903</v>
      </c>
      <c r="CL60" s="166">
        <v>6215.6869999999999</v>
      </c>
      <c r="CM60" s="164">
        <v>6421.31699999999</v>
      </c>
      <c r="CN60" s="164"/>
      <c r="CO60" s="171">
        <v>55</v>
      </c>
      <c r="CP60" s="169">
        <v>6329</v>
      </c>
      <c r="CQ60" s="169">
        <v>6489.4669999999996</v>
      </c>
      <c r="CR60" s="169">
        <v>6539.8710000000001</v>
      </c>
      <c r="CS60" s="169">
        <v>6528.9369999999999</v>
      </c>
      <c r="CT60" s="169">
        <v>6482.7569999999996</v>
      </c>
      <c r="CU60" s="169">
        <v>6485.3029999999999</v>
      </c>
      <c r="CV60" s="169">
        <v>6422.2259999999997</v>
      </c>
      <c r="CW60" s="169">
        <v>6482.1269999999904</v>
      </c>
      <c r="CX60" s="169">
        <v>6583.6109999999999</v>
      </c>
      <c r="CY60" s="169">
        <v>6312.9880000000003</v>
      </c>
      <c r="CZ60" s="169">
        <v>6037.2139999999999</v>
      </c>
      <c r="DA60" s="169">
        <v>5754.2380000000003</v>
      </c>
      <c r="DB60" s="169">
        <v>5793.3959999999997</v>
      </c>
      <c r="DC60" s="169">
        <v>5915.4989999999998</v>
      </c>
      <c r="DD60" s="169">
        <v>5791.0529999999999</v>
      </c>
      <c r="DE60" s="169">
        <v>5853.8919999999998</v>
      </c>
      <c r="DF60" s="169">
        <v>6196.0230000000001</v>
      </c>
      <c r="DG60" s="169">
        <v>6660.5559999999996</v>
      </c>
      <c r="DH60" s="169">
        <v>6507.8509999999997</v>
      </c>
      <c r="DI60" s="169">
        <v>6338.2</v>
      </c>
      <c r="DJ60" s="169">
        <v>6401.8050000000003</v>
      </c>
      <c r="DK60" s="169">
        <v>6271.7129999999997</v>
      </c>
      <c r="DL60" s="169">
        <v>6323.8530000000001</v>
      </c>
      <c r="DM60" s="169">
        <v>6476.0990000000002</v>
      </c>
      <c r="DN60" s="169">
        <v>6580.223</v>
      </c>
      <c r="DO60" s="169">
        <v>6485.6959999999999</v>
      </c>
    </row>
    <row r="61" spans="1:119">
      <c r="O61" s="58"/>
      <c r="P61" s="58"/>
      <c r="Q61" s="58"/>
      <c r="R61" s="58"/>
      <c r="S61" s="58"/>
      <c r="T61" s="58"/>
      <c r="AZ61" s="13">
        <v>54</v>
      </c>
      <c r="BA61" s="156">
        <f t="shared" si="0"/>
        <v>6145</v>
      </c>
      <c r="BB61" s="13">
        <v>54</v>
      </c>
      <c r="BC61" s="13">
        <f t="shared" si="1"/>
        <v>-6145</v>
      </c>
      <c r="BD61" s="156">
        <f t="shared" si="2"/>
        <v>6583</v>
      </c>
      <c r="BF61" s="27">
        <f t="shared" si="28"/>
        <v>5851.991</v>
      </c>
      <c r="BG61" s="15">
        <v>54</v>
      </c>
      <c r="BH61" s="16">
        <f t="shared" si="4"/>
        <v>-5851.991</v>
      </c>
      <c r="BI61" s="26">
        <f t="shared" si="29"/>
        <v>5839.1329999999998</v>
      </c>
      <c r="BM61" s="168">
        <v>56</v>
      </c>
      <c r="BN61" s="166">
        <v>6103</v>
      </c>
      <c r="BO61" s="166">
        <v>6265.2489999999998</v>
      </c>
      <c r="BP61" s="166">
        <v>5997.0159999999996</v>
      </c>
      <c r="BQ61" s="166">
        <v>6125.8450000000003</v>
      </c>
      <c r="BR61" s="166">
        <v>6102.0810000000001</v>
      </c>
      <c r="BS61" s="166">
        <v>6085.7139999999999</v>
      </c>
      <c r="BT61" s="166">
        <v>6246.1119999999901</v>
      </c>
      <c r="BU61" s="166">
        <v>6115.9059999999999</v>
      </c>
      <c r="BV61" s="166">
        <v>6172.5029999999997</v>
      </c>
      <c r="BW61" s="166">
        <v>6057.4560000000001</v>
      </c>
      <c r="BX61" s="166">
        <v>6090.6759999999904</v>
      </c>
      <c r="BY61" s="166">
        <v>5908.69199999999</v>
      </c>
      <c r="BZ61" s="166">
        <v>5708.7669999999998</v>
      </c>
      <c r="CA61" s="166">
        <v>5679.8509999999997</v>
      </c>
      <c r="CB61" s="166">
        <v>5638.99</v>
      </c>
      <c r="CC61" s="166">
        <v>5570.259</v>
      </c>
      <c r="CD61" s="166">
        <v>5554.4859999999999</v>
      </c>
      <c r="CE61" s="166">
        <v>5917.8940000000002</v>
      </c>
      <c r="CF61" s="166">
        <v>6155.7869999999903</v>
      </c>
      <c r="CG61" s="166">
        <v>6129.1309999999903</v>
      </c>
      <c r="CH61" s="166">
        <v>6015.3530000000001</v>
      </c>
      <c r="CI61" s="166">
        <v>6141.2</v>
      </c>
      <c r="CJ61" s="166">
        <v>6016.9279999999999</v>
      </c>
      <c r="CK61" s="166">
        <v>6293.366</v>
      </c>
      <c r="CL61" s="166">
        <v>6231.8419999999996</v>
      </c>
      <c r="CM61" s="164">
        <v>6138.6390000000001</v>
      </c>
      <c r="CN61" s="164"/>
      <c r="CO61" s="171">
        <v>56</v>
      </c>
      <c r="CP61" s="169">
        <v>6386</v>
      </c>
      <c r="CQ61" s="169">
        <v>6259.2089999999998</v>
      </c>
      <c r="CR61" s="169">
        <v>6418.2380000000003</v>
      </c>
      <c r="CS61" s="169">
        <v>6467.54</v>
      </c>
      <c r="CT61" s="169">
        <v>6455.0529999999999</v>
      </c>
      <c r="CU61" s="169">
        <v>6410.2849999999999</v>
      </c>
      <c r="CV61" s="169">
        <v>6412.4110000000001</v>
      </c>
      <c r="CW61" s="169">
        <v>6351.7879999999996</v>
      </c>
      <c r="CX61" s="169">
        <v>6408.3760000000002</v>
      </c>
      <c r="CY61" s="169">
        <v>6508.8469999999998</v>
      </c>
      <c r="CZ61" s="169">
        <v>6242.6379999999999</v>
      </c>
      <c r="DA61" s="169">
        <v>5970.0529999999999</v>
      </c>
      <c r="DB61" s="169">
        <v>5691.4319999999998</v>
      </c>
      <c r="DC61" s="169">
        <v>5728.6049999999996</v>
      </c>
      <c r="DD61" s="169">
        <v>5847.02699999999</v>
      </c>
      <c r="DE61" s="169">
        <v>5724.5940000000001</v>
      </c>
      <c r="DF61" s="169">
        <v>5787.0519999999997</v>
      </c>
      <c r="DG61" s="169">
        <v>6126.9480000000003</v>
      </c>
      <c r="DH61" s="169">
        <v>6584.6319999999996</v>
      </c>
      <c r="DI61" s="169">
        <v>6434.8990000000003</v>
      </c>
      <c r="DJ61" s="169">
        <v>6269.9659999999903</v>
      </c>
      <c r="DK61" s="169">
        <v>6333.03</v>
      </c>
      <c r="DL61" s="169">
        <v>6205.6719999999996</v>
      </c>
      <c r="DM61" s="169">
        <v>6257.8490000000002</v>
      </c>
      <c r="DN61" s="169">
        <v>6407.0140000000001</v>
      </c>
      <c r="DO61" s="169">
        <v>6509.6719999999996</v>
      </c>
    </row>
    <row r="62" spans="1:119">
      <c r="A62" s="101" t="s">
        <v>59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AZ62" s="13">
        <v>55</v>
      </c>
      <c r="BA62" s="156">
        <f t="shared" si="0"/>
        <v>6356</v>
      </c>
      <c r="BB62" s="13">
        <v>55</v>
      </c>
      <c r="BC62" s="13">
        <f t="shared" si="1"/>
        <v>-6356</v>
      </c>
      <c r="BD62" s="156">
        <f t="shared" si="2"/>
        <v>6329</v>
      </c>
      <c r="BF62" s="27">
        <f t="shared" si="28"/>
        <v>5988.7380000000003</v>
      </c>
      <c r="BG62" s="15">
        <v>55</v>
      </c>
      <c r="BH62" s="16">
        <f t="shared" si="4"/>
        <v>-5988.7380000000003</v>
      </c>
      <c r="BI62" s="26">
        <f t="shared" si="29"/>
        <v>6037.2139999999999</v>
      </c>
      <c r="BM62" s="168">
        <v>57</v>
      </c>
      <c r="BN62" s="166">
        <v>5557</v>
      </c>
      <c r="BO62" s="166">
        <v>5990.8289999999997</v>
      </c>
      <c r="BP62" s="166">
        <v>6147.0339999999997</v>
      </c>
      <c r="BQ62" s="166">
        <v>5892.5</v>
      </c>
      <c r="BR62" s="166">
        <v>6015.3809999999903</v>
      </c>
      <c r="BS62" s="166">
        <v>5991.8059999999996</v>
      </c>
      <c r="BT62" s="166">
        <v>5977.4869999999901</v>
      </c>
      <c r="BU62" s="166">
        <v>6132.4949999999999</v>
      </c>
      <c r="BV62" s="166">
        <v>6007.6350000000002</v>
      </c>
      <c r="BW62" s="166">
        <v>6059.6450000000004</v>
      </c>
      <c r="BX62" s="166">
        <v>5950.9589999999998</v>
      </c>
      <c r="BY62" s="166">
        <v>5981.924</v>
      </c>
      <c r="BZ62" s="166">
        <v>5802.6329999999998</v>
      </c>
      <c r="CA62" s="166">
        <v>5606.5309999999999</v>
      </c>
      <c r="CB62" s="166">
        <v>5576.134</v>
      </c>
      <c r="CC62" s="166">
        <v>5536.4459999999999</v>
      </c>
      <c r="CD62" s="166">
        <v>5468.8419999999996</v>
      </c>
      <c r="CE62" s="166">
        <v>5455.607</v>
      </c>
      <c r="CF62" s="166">
        <v>5813.1880000000001</v>
      </c>
      <c r="CG62" s="166">
        <v>6047.5019999999904</v>
      </c>
      <c r="CH62" s="166">
        <v>6022.2419999999902</v>
      </c>
      <c r="CI62" s="166">
        <v>5911.5159999999996</v>
      </c>
      <c r="CJ62" s="166">
        <v>6034.9129999999996</v>
      </c>
      <c r="CK62" s="166">
        <v>5914.7219999999998</v>
      </c>
      <c r="CL62" s="166">
        <v>6185.8729999999996</v>
      </c>
      <c r="CM62" s="164">
        <v>6126.5749999999998</v>
      </c>
      <c r="CN62" s="164"/>
      <c r="CO62" s="171">
        <v>57</v>
      </c>
      <c r="CP62" s="169">
        <v>5925</v>
      </c>
      <c r="CQ62" s="169">
        <v>6289.65</v>
      </c>
      <c r="CR62" s="169">
        <v>6165.9219999999996</v>
      </c>
      <c r="CS62" s="169">
        <v>6324.6139999999996</v>
      </c>
      <c r="CT62" s="169">
        <v>6373.8819999999996</v>
      </c>
      <c r="CU62" s="169">
        <v>6359.5360000000001</v>
      </c>
      <c r="CV62" s="169">
        <v>6315.3269999999902</v>
      </c>
      <c r="CW62" s="169">
        <v>6317.4089999999997</v>
      </c>
      <c r="CX62" s="169">
        <v>6259.9209999999903</v>
      </c>
      <c r="CY62" s="169">
        <v>6313.2069999999903</v>
      </c>
      <c r="CZ62" s="169">
        <v>6412.018</v>
      </c>
      <c r="DA62" s="169">
        <v>6150.9459999999999</v>
      </c>
      <c r="DB62" s="169">
        <v>5882.7369999999901</v>
      </c>
      <c r="DC62" s="169">
        <v>5609.2619999999997</v>
      </c>
      <c r="DD62" s="169">
        <v>5644.4769999999999</v>
      </c>
      <c r="DE62" s="169">
        <v>5758.9639999999999</v>
      </c>
      <c r="DF62" s="169">
        <v>5638.7939999999999</v>
      </c>
      <c r="DG62" s="169">
        <v>5700.7569999999996</v>
      </c>
      <c r="DH62" s="169">
        <v>6037.1980000000003</v>
      </c>
      <c r="DI62" s="169">
        <v>6486.6890000000003</v>
      </c>
      <c r="DJ62" s="169">
        <v>6340.4560000000001</v>
      </c>
      <c r="DK62" s="169">
        <v>6180.6660000000002</v>
      </c>
      <c r="DL62" s="169">
        <v>6242.8209999999999</v>
      </c>
      <c r="DM62" s="169">
        <v>6118.6169999999902</v>
      </c>
      <c r="DN62" s="169">
        <v>6170.6189999999997</v>
      </c>
      <c r="DO62" s="169">
        <v>6316.23</v>
      </c>
    </row>
    <row r="63" spans="1:119">
      <c r="AZ63" s="13">
        <v>56</v>
      </c>
      <c r="BA63" s="156">
        <f t="shared" si="0"/>
        <v>6103</v>
      </c>
      <c r="BB63" s="13">
        <v>56</v>
      </c>
      <c r="BC63" s="13">
        <f t="shared" si="1"/>
        <v>-6103</v>
      </c>
      <c r="BD63" s="156">
        <f t="shared" si="2"/>
        <v>6386</v>
      </c>
      <c r="BF63" s="27">
        <f t="shared" si="28"/>
        <v>6090.6759999999904</v>
      </c>
      <c r="BG63" s="15">
        <v>56</v>
      </c>
      <c r="BH63" s="16">
        <f t="shared" si="4"/>
        <v>-6090.6759999999904</v>
      </c>
      <c r="BI63" s="26">
        <f t="shared" si="29"/>
        <v>6242.6379999999999</v>
      </c>
      <c r="BM63" s="168">
        <v>58</v>
      </c>
      <c r="BN63" s="166">
        <v>5416</v>
      </c>
      <c r="BO63" s="166">
        <v>5473.8509999999997</v>
      </c>
      <c r="BP63" s="166">
        <v>5895.6329999999998</v>
      </c>
      <c r="BQ63" s="166">
        <v>6047.56</v>
      </c>
      <c r="BR63" s="166">
        <v>5802.8590000000004</v>
      </c>
      <c r="BS63" s="166">
        <v>5923.125</v>
      </c>
      <c r="BT63" s="166">
        <v>5901.3530000000001</v>
      </c>
      <c r="BU63" s="166">
        <v>5886.9639999999999</v>
      </c>
      <c r="BV63" s="166">
        <v>6037.5959999999995</v>
      </c>
      <c r="BW63" s="166">
        <v>5917.759</v>
      </c>
      <c r="BX63" s="166">
        <v>5965.8789999999999</v>
      </c>
      <c r="BY63" s="166">
        <v>5863.0769999999902</v>
      </c>
      <c r="BZ63" s="166">
        <v>5891.7559999999903</v>
      </c>
      <c r="CA63" s="166">
        <v>5715.0369999999903</v>
      </c>
      <c r="CB63" s="166">
        <v>5522.4629999999997</v>
      </c>
      <c r="CC63" s="166">
        <v>5490.6959999999999</v>
      </c>
      <c r="CD63" s="166">
        <v>5452.1509999999998</v>
      </c>
      <c r="CE63" s="166">
        <v>5385.6109999999999</v>
      </c>
      <c r="CF63" s="166">
        <v>5374.6859999999997</v>
      </c>
      <c r="CG63" s="166">
        <v>5727.29</v>
      </c>
      <c r="CH63" s="166">
        <v>5958.393</v>
      </c>
      <c r="CI63" s="166">
        <v>5934.3739999999998</v>
      </c>
      <c r="CJ63" s="166">
        <v>5826.3050000000003</v>
      </c>
      <c r="CK63" s="166">
        <v>5947.6269999999904</v>
      </c>
      <c r="CL63" s="166">
        <v>5831.1090000000004</v>
      </c>
      <c r="CM63" s="164">
        <v>6097.7269999999999</v>
      </c>
      <c r="CN63" s="164"/>
      <c r="CO63" s="171">
        <v>58</v>
      </c>
      <c r="CP63" s="169">
        <v>5667</v>
      </c>
      <c r="CQ63" s="169">
        <v>5845.5680000000002</v>
      </c>
      <c r="CR63" s="169">
        <v>6203.683</v>
      </c>
      <c r="CS63" s="169">
        <v>6083.1909999999998</v>
      </c>
      <c r="CT63" s="169">
        <v>6241.5690000000004</v>
      </c>
      <c r="CU63" s="169">
        <v>6290.1149999999998</v>
      </c>
      <c r="CV63" s="169">
        <v>6274.9619999999904</v>
      </c>
      <c r="CW63" s="169">
        <v>6231.1189999999997</v>
      </c>
      <c r="CX63" s="169">
        <v>6233.2959999999903</v>
      </c>
      <c r="CY63" s="169">
        <v>6178.6359999999904</v>
      </c>
      <c r="CZ63" s="169">
        <v>6229.13</v>
      </c>
      <c r="DA63" s="169">
        <v>6326.7430000000004</v>
      </c>
      <c r="DB63" s="169">
        <v>6070.0959999999995</v>
      </c>
      <c r="DC63" s="169">
        <v>5805.933</v>
      </c>
      <c r="DD63" s="169">
        <v>5537.26</v>
      </c>
      <c r="DE63" s="169">
        <v>5570.924</v>
      </c>
      <c r="DF63" s="169">
        <v>5681.9110000000001</v>
      </c>
      <c r="DG63" s="169">
        <v>5563.7709999999997</v>
      </c>
      <c r="DH63" s="169">
        <v>5625.5609999999997</v>
      </c>
      <c r="DI63" s="169">
        <v>5958.8779999999997</v>
      </c>
      <c r="DJ63" s="169">
        <v>6400.9259999999904</v>
      </c>
      <c r="DK63" s="169">
        <v>6257.8549999999996</v>
      </c>
      <c r="DL63" s="169">
        <v>6102.5789999999997</v>
      </c>
      <c r="DM63" s="169">
        <v>6163.9679999999998</v>
      </c>
      <c r="DN63" s="169">
        <v>6042.6080000000002</v>
      </c>
      <c r="DO63" s="169">
        <v>6094.5169999999998</v>
      </c>
    </row>
    <row r="64" spans="1:119">
      <c r="AZ64" s="13">
        <v>57</v>
      </c>
      <c r="BA64" s="156">
        <f t="shared" si="0"/>
        <v>5557</v>
      </c>
      <c r="BB64" s="13">
        <v>57</v>
      </c>
      <c r="BC64" s="13">
        <f t="shared" si="1"/>
        <v>-5557</v>
      </c>
      <c r="BD64" s="156">
        <f t="shared" si="2"/>
        <v>5925</v>
      </c>
      <c r="BF64" s="27">
        <f t="shared" si="28"/>
        <v>5950.9589999999998</v>
      </c>
      <c r="BG64" s="15">
        <v>57</v>
      </c>
      <c r="BH64" s="16">
        <f t="shared" si="4"/>
        <v>-5950.9589999999998</v>
      </c>
      <c r="BI64" s="26">
        <f t="shared" si="29"/>
        <v>6412.018</v>
      </c>
      <c r="BM64" s="168">
        <v>59</v>
      </c>
      <c r="BN64" s="166">
        <v>5132</v>
      </c>
      <c r="BO64" s="166">
        <v>5346.0749999999998</v>
      </c>
      <c r="BP64" s="166">
        <v>5405.55</v>
      </c>
      <c r="BQ64" s="166">
        <v>5816.9650000000001</v>
      </c>
      <c r="BR64" s="166">
        <v>5965.0559999999996</v>
      </c>
      <c r="BS64" s="166">
        <v>5731.6639999999998</v>
      </c>
      <c r="BT64" s="166">
        <v>5848.92</v>
      </c>
      <c r="BU64" s="166">
        <v>5828.4930000000004</v>
      </c>
      <c r="BV64" s="166">
        <v>5814.7309999999998</v>
      </c>
      <c r="BW64" s="166">
        <v>5961.4740000000002</v>
      </c>
      <c r="BX64" s="166">
        <v>5846.5330000000004</v>
      </c>
      <c r="BY64" s="166">
        <v>5891.2839999999997</v>
      </c>
      <c r="BZ64" s="166">
        <v>5793.7780000000002</v>
      </c>
      <c r="CA64" s="166">
        <v>5820.598</v>
      </c>
      <c r="CB64" s="166">
        <v>5645.835</v>
      </c>
      <c r="CC64" s="166">
        <v>5456.3409999999903</v>
      </c>
      <c r="CD64" s="166">
        <v>5423.6509999999998</v>
      </c>
      <c r="CE64" s="166">
        <v>5386.0950000000003</v>
      </c>
      <c r="CF64" s="166">
        <v>5320.4560000000001</v>
      </c>
      <c r="CG64" s="166">
        <v>5311.7659999999996</v>
      </c>
      <c r="CH64" s="166">
        <v>5660.768</v>
      </c>
      <c r="CI64" s="166">
        <v>5889.3419999999996</v>
      </c>
      <c r="CJ64" s="166">
        <v>5866.3789999999999</v>
      </c>
      <c r="CK64" s="166">
        <v>5760.85</v>
      </c>
      <c r="CL64" s="166">
        <v>5880.6309999999903</v>
      </c>
      <c r="CM64" s="164">
        <v>5767.4059999999999</v>
      </c>
      <c r="CN64" s="164"/>
      <c r="CO64" s="171">
        <v>59</v>
      </c>
      <c r="CP64" s="169">
        <v>5546</v>
      </c>
      <c r="CQ64" s="169">
        <v>5602.53</v>
      </c>
      <c r="CR64" s="169">
        <v>5778.3559999999998</v>
      </c>
      <c r="CS64" s="169">
        <v>6130.9849999999997</v>
      </c>
      <c r="CT64" s="169">
        <v>6013.7819999999901</v>
      </c>
      <c r="CU64" s="169">
        <v>6171.7439999999997</v>
      </c>
      <c r="CV64" s="169">
        <v>6218.8389999999999</v>
      </c>
      <c r="CW64" s="169">
        <v>6203.9259999999904</v>
      </c>
      <c r="CX64" s="169">
        <v>6160.34</v>
      </c>
      <c r="CY64" s="169">
        <v>6162.4889999999996</v>
      </c>
      <c r="CZ64" s="169">
        <v>6110.59</v>
      </c>
      <c r="DA64" s="169">
        <v>6158.1379999999999</v>
      </c>
      <c r="DB64" s="169">
        <v>6254.7089999999998</v>
      </c>
      <c r="DC64" s="169">
        <v>6002.2849999999999</v>
      </c>
      <c r="DD64" s="169">
        <v>5741.6629999999996</v>
      </c>
      <c r="DE64" s="169">
        <v>5477.1779999999999</v>
      </c>
      <c r="DF64" s="169">
        <v>5508.9359999999997</v>
      </c>
      <c r="DG64" s="169">
        <v>5616.4880000000003</v>
      </c>
      <c r="DH64" s="169">
        <v>5500.1059999999998</v>
      </c>
      <c r="DI64" s="169">
        <v>5561.5879999999997</v>
      </c>
      <c r="DJ64" s="169">
        <v>5892.1859999999997</v>
      </c>
      <c r="DK64" s="169">
        <v>6327.5039999999999</v>
      </c>
      <c r="DL64" s="169">
        <v>6187.63</v>
      </c>
      <c r="DM64" s="169">
        <v>6036.7609999999904</v>
      </c>
      <c r="DN64" s="169">
        <v>6097.2780000000002</v>
      </c>
      <c r="DO64" s="169">
        <v>5978.7309999999998</v>
      </c>
    </row>
    <row r="65" spans="52:119">
      <c r="AZ65" s="13">
        <v>58</v>
      </c>
      <c r="BA65" s="156">
        <f t="shared" si="0"/>
        <v>5416</v>
      </c>
      <c r="BB65" s="13">
        <v>58</v>
      </c>
      <c r="BC65" s="13">
        <f t="shared" si="1"/>
        <v>-5416</v>
      </c>
      <c r="BD65" s="156">
        <f t="shared" si="2"/>
        <v>5667</v>
      </c>
      <c r="BF65" s="27">
        <f t="shared" si="28"/>
        <v>5965.8789999999999</v>
      </c>
      <c r="BG65" s="15">
        <v>58</v>
      </c>
      <c r="BH65" s="16">
        <f t="shared" si="4"/>
        <v>-5965.8789999999999</v>
      </c>
      <c r="BI65" s="26">
        <f t="shared" si="29"/>
        <v>6229.13</v>
      </c>
      <c r="BM65" s="168">
        <v>60</v>
      </c>
      <c r="BN65" s="166">
        <v>5217</v>
      </c>
      <c r="BO65" s="166">
        <v>5017.7719999999999</v>
      </c>
      <c r="BP65" s="166">
        <v>5223.2719999999999</v>
      </c>
      <c r="BQ65" s="166">
        <v>5286.1930000000002</v>
      </c>
      <c r="BR65" s="166">
        <v>5686.3289999999997</v>
      </c>
      <c r="BS65" s="166">
        <v>5830.69199999999</v>
      </c>
      <c r="BT65" s="166">
        <v>5607.9960000000001</v>
      </c>
      <c r="BU65" s="166">
        <v>5722.1239999999998</v>
      </c>
      <c r="BV65" s="166">
        <v>5703.6589999999997</v>
      </c>
      <c r="BW65" s="166">
        <v>5690.6289999999999</v>
      </c>
      <c r="BX65" s="166">
        <v>5832.9780000000001</v>
      </c>
      <c r="BY65" s="166">
        <v>5723.1269999999904</v>
      </c>
      <c r="BZ65" s="166">
        <v>5764.4469999999901</v>
      </c>
      <c r="CA65" s="166">
        <v>5672.76</v>
      </c>
      <c r="CB65" s="166">
        <v>5697.9380000000001</v>
      </c>
      <c r="CC65" s="166">
        <v>5526.6440000000002</v>
      </c>
      <c r="CD65" s="166">
        <v>5341.6210000000001</v>
      </c>
      <c r="CE65" s="166">
        <v>5308.3180000000002</v>
      </c>
      <c r="CF65" s="166">
        <v>5272.098</v>
      </c>
      <c r="CG65" s="166">
        <v>5208.0429999999997</v>
      </c>
      <c r="CH65" s="166">
        <v>5201.1170000000002</v>
      </c>
      <c r="CI65" s="166">
        <v>5544.1689999999999</v>
      </c>
      <c r="CJ65" s="166">
        <v>5768.759</v>
      </c>
      <c r="CK65" s="166">
        <v>5747.1759999999904</v>
      </c>
      <c r="CL65" s="166">
        <v>5644.6959999999999</v>
      </c>
      <c r="CM65" s="164">
        <v>5761.9440000000004</v>
      </c>
      <c r="CN65" s="164"/>
      <c r="CO65" s="171">
        <v>60</v>
      </c>
      <c r="CP65" s="169">
        <v>5201</v>
      </c>
      <c r="CQ65" s="169">
        <v>5462.415</v>
      </c>
      <c r="CR65" s="169">
        <v>5516.5159999999996</v>
      </c>
      <c r="CS65" s="169">
        <v>5691.9930000000004</v>
      </c>
      <c r="CT65" s="169">
        <v>6038.58</v>
      </c>
      <c r="CU65" s="169">
        <v>5924.3859999999904</v>
      </c>
      <c r="CV65" s="169">
        <v>6079.7369999999901</v>
      </c>
      <c r="CW65" s="169">
        <v>6126.2849999999999</v>
      </c>
      <c r="CX65" s="169">
        <v>6112.4319999999998</v>
      </c>
      <c r="CY65" s="169">
        <v>6069.2690000000002</v>
      </c>
      <c r="CZ65" s="169">
        <v>6071.4309999999996</v>
      </c>
      <c r="DA65" s="169">
        <v>6022.174</v>
      </c>
      <c r="DB65" s="169">
        <v>6067.42</v>
      </c>
      <c r="DC65" s="169">
        <v>6162.9859999999999</v>
      </c>
      <c r="DD65" s="169">
        <v>5915.3159999999998</v>
      </c>
      <c r="DE65" s="169">
        <v>5659.2079999999996</v>
      </c>
      <c r="DF65" s="169">
        <v>5399.8990000000003</v>
      </c>
      <c r="DG65" s="169">
        <v>5430.27</v>
      </c>
      <c r="DH65" s="169">
        <v>5534.9889999999996</v>
      </c>
      <c r="DI65" s="169">
        <v>5420.7449999999999</v>
      </c>
      <c r="DJ65" s="169">
        <v>5481.7569999999996</v>
      </c>
      <c r="DK65" s="169">
        <v>5808.308</v>
      </c>
      <c r="DL65" s="169">
        <v>6235.89</v>
      </c>
      <c r="DM65" s="169">
        <v>6099.4430000000002</v>
      </c>
      <c r="DN65" s="169">
        <v>5952.9449999999997</v>
      </c>
      <c r="DO65" s="169">
        <v>6012.5259999999998</v>
      </c>
    </row>
    <row r="66" spans="52:119">
      <c r="AZ66" s="13">
        <v>59</v>
      </c>
      <c r="BA66" s="156">
        <f t="shared" si="0"/>
        <v>5132</v>
      </c>
      <c r="BB66" s="13">
        <v>59</v>
      </c>
      <c r="BC66" s="13">
        <f t="shared" si="1"/>
        <v>-5132</v>
      </c>
      <c r="BD66" s="156">
        <f t="shared" si="2"/>
        <v>5546</v>
      </c>
      <c r="BF66" s="27">
        <f t="shared" si="28"/>
        <v>5846.5330000000004</v>
      </c>
      <c r="BG66" s="15">
        <v>59</v>
      </c>
      <c r="BH66" s="16">
        <f t="shared" si="4"/>
        <v>-5846.5330000000004</v>
      </c>
      <c r="BI66" s="26">
        <f t="shared" si="29"/>
        <v>6110.59</v>
      </c>
      <c r="BM66" s="168">
        <v>61</v>
      </c>
      <c r="BN66" s="166">
        <v>4815</v>
      </c>
      <c r="BO66" s="166">
        <v>5131.9070000000002</v>
      </c>
      <c r="BP66" s="166">
        <v>4939.9290000000001</v>
      </c>
      <c r="BQ66" s="166">
        <v>5139.6490000000003</v>
      </c>
      <c r="BR66" s="166">
        <v>5206.4570000000003</v>
      </c>
      <c r="BS66" s="166">
        <v>5598.5769999999902</v>
      </c>
      <c r="BT66" s="166">
        <v>5738.2690000000002</v>
      </c>
      <c r="BU66" s="166">
        <v>5525.06</v>
      </c>
      <c r="BV66" s="166">
        <v>5637.1480000000001</v>
      </c>
      <c r="BW66" s="166">
        <v>5620.4009999999998</v>
      </c>
      <c r="BX66" s="166">
        <v>5607.9390000000003</v>
      </c>
      <c r="BY66" s="166">
        <v>5746.7669999999998</v>
      </c>
      <c r="BZ66" s="166">
        <v>5641.183</v>
      </c>
      <c r="CA66" s="166">
        <v>5679.7629999999999</v>
      </c>
      <c r="CB66" s="166">
        <v>5593.1040000000003</v>
      </c>
      <c r="CC66" s="166">
        <v>5616.8710000000001</v>
      </c>
      <c r="CD66" s="166">
        <v>5447.9569999999903</v>
      </c>
      <c r="CE66" s="166">
        <v>5266.3469999999998</v>
      </c>
      <c r="CF66" s="166">
        <v>5232.6019999999999</v>
      </c>
      <c r="CG66" s="166">
        <v>5197.3040000000001</v>
      </c>
      <c r="CH66" s="166">
        <v>5134.5569999999998</v>
      </c>
      <c r="CI66" s="166">
        <v>5129.2829999999904</v>
      </c>
      <c r="CJ66" s="166">
        <v>5468.2690000000002</v>
      </c>
      <c r="CK66" s="166">
        <v>5690.165</v>
      </c>
      <c r="CL66" s="166">
        <v>5669.7709999999997</v>
      </c>
      <c r="CM66" s="164">
        <v>5569.6540000000005</v>
      </c>
      <c r="CN66" s="164"/>
      <c r="CO66" s="171">
        <v>61</v>
      </c>
      <c r="CP66" s="169">
        <v>5162</v>
      </c>
      <c r="CQ66" s="169">
        <v>5107.3249999999998</v>
      </c>
      <c r="CR66" s="169">
        <v>5360.857</v>
      </c>
      <c r="CS66" s="169">
        <v>5415.0649999999996</v>
      </c>
      <c r="CT66" s="169">
        <v>5587.4960000000001</v>
      </c>
      <c r="CU66" s="169">
        <v>5926.3630000000003</v>
      </c>
      <c r="CV66" s="169">
        <v>5816.0079999999998</v>
      </c>
      <c r="CW66" s="169">
        <v>5969.2919999999904</v>
      </c>
      <c r="CX66" s="169">
        <v>6015.3530000000001</v>
      </c>
      <c r="CY66" s="169">
        <v>6002.1229999999996</v>
      </c>
      <c r="CZ66" s="169">
        <v>5959.7259999999997</v>
      </c>
      <c r="DA66" s="169">
        <v>5962.1639999999998</v>
      </c>
      <c r="DB66" s="169">
        <v>5915.4690000000001</v>
      </c>
      <c r="DC66" s="169">
        <v>5958.5140000000001</v>
      </c>
      <c r="DD66" s="169">
        <v>6052.8609999999999</v>
      </c>
      <c r="DE66" s="169">
        <v>5810.4359999999997</v>
      </c>
      <c r="DF66" s="169">
        <v>5559.6459999999997</v>
      </c>
      <c r="DG66" s="169">
        <v>5306.2079999999996</v>
      </c>
      <c r="DH66" s="169">
        <v>5335.4279999999999</v>
      </c>
      <c r="DI66" s="169">
        <v>5437.3459999999995</v>
      </c>
      <c r="DJ66" s="169">
        <v>5325.6459999999997</v>
      </c>
      <c r="DK66" s="169">
        <v>5386.1040000000003</v>
      </c>
      <c r="DL66" s="169">
        <v>5707.7839999999997</v>
      </c>
      <c r="DM66" s="169">
        <v>6126.7640000000001</v>
      </c>
      <c r="DN66" s="169">
        <v>5993.8109999999997</v>
      </c>
      <c r="DO66" s="169">
        <v>5851.8379999999997</v>
      </c>
    </row>
    <row r="67" spans="52:119">
      <c r="AZ67" s="13">
        <v>60</v>
      </c>
      <c r="BA67" s="156">
        <f t="shared" si="0"/>
        <v>5217</v>
      </c>
      <c r="BB67" s="13">
        <v>60</v>
      </c>
      <c r="BC67" s="13">
        <f t="shared" si="1"/>
        <v>-5217</v>
      </c>
      <c r="BD67" s="156">
        <f t="shared" si="2"/>
        <v>5201</v>
      </c>
      <c r="BF67" s="27">
        <f t="shared" si="28"/>
        <v>5832.9780000000001</v>
      </c>
      <c r="BG67" s="15">
        <v>60</v>
      </c>
      <c r="BH67" s="16">
        <f t="shared" si="4"/>
        <v>-5832.9780000000001</v>
      </c>
      <c r="BI67" s="26">
        <f t="shared" si="29"/>
        <v>6071.4309999999996</v>
      </c>
      <c r="BM67" s="168">
        <v>62</v>
      </c>
      <c r="BN67" s="166">
        <v>4635</v>
      </c>
      <c r="BO67" s="166">
        <v>4735.4929999999904</v>
      </c>
      <c r="BP67" s="166">
        <v>5043.3</v>
      </c>
      <c r="BQ67" s="166">
        <v>4862.0410000000002</v>
      </c>
      <c r="BR67" s="166">
        <v>5056.0839999999998</v>
      </c>
      <c r="BS67" s="166">
        <v>5124.4780000000001</v>
      </c>
      <c r="BT67" s="166">
        <v>5506.6709999999903</v>
      </c>
      <c r="BU67" s="166">
        <v>5643.1669999999904</v>
      </c>
      <c r="BV67" s="166">
        <v>5439.9080000000004</v>
      </c>
      <c r="BW67" s="166">
        <v>5549.3680000000004</v>
      </c>
      <c r="BX67" s="166">
        <v>5534.1239999999998</v>
      </c>
      <c r="BY67" s="166">
        <v>5522.4889999999996</v>
      </c>
      <c r="BZ67" s="166">
        <v>5657.9080000000004</v>
      </c>
      <c r="CA67" s="166">
        <v>5556.5129999999999</v>
      </c>
      <c r="CB67" s="166">
        <v>5592.5619999999999</v>
      </c>
      <c r="CC67" s="166">
        <v>5510.6169999999902</v>
      </c>
      <c r="CD67" s="166">
        <v>5533.2730000000001</v>
      </c>
      <c r="CE67" s="166">
        <v>5367.1909999999998</v>
      </c>
      <c r="CF67" s="166">
        <v>5189.2910000000002</v>
      </c>
      <c r="CG67" s="166">
        <v>5155.2619999999997</v>
      </c>
      <c r="CH67" s="166">
        <v>5121.1179999999904</v>
      </c>
      <c r="CI67" s="166">
        <v>5059.7029999999904</v>
      </c>
      <c r="CJ67" s="166">
        <v>5056.0420000000004</v>
      </c>
      <c r="CK67" s="166">
        <v>5390.3369999999904</v>
      </c>
      <c r="CL67" s="166">
        <v>5609.201</v>
      </c>
      <c r="CM67" s="164">
        <v>5589.9960000000001</v>
      </c>
      <c r="CN67" s="164"/>
      <c r="CO67" s="171">
        <v>62</v>
      </c>
      <c r="CP67" s="169">
        <v>4693</v>
      </c>
      <c r="CQ67" s="169">
        <v>5067.3509999999997</v>
      </c>
      <c r="CR67" s="169">
        <v>5017.5680000000002</v>
      </c>
      <c r="CS67" s="169">
        <v>5264.8369999999904</v>
      </c>
      <c r="CT67" s="169">
        <v>5319.5240000000003</v>
      </c>
      <c r="CU67" s="169">
        <v>5489.8109999999997</v>
      </c>
      <c r="CV67" s="169">
        <v>5821.2269999999999</v>
      </c>
      <c r="CW67" s="169">
        <v>5714.4859999999999</v>
      </c>
      <c r="CX67" s="169">
        <v>5866.0940000000001</v>
      </c>
      <c r="CY67" s="169">
        <v>5911.7929999999997</v>
      </c>
      <c r="CZ67" s="169">
        <v>5899.1750000000002</v>
      </c>
      <c r="DA67" s="169">
        <v>5857.2060000000001</v>
      </c>
      <c r="DB67" s="169">
        <v>5859.8859999999904</v>
      </c>
      <c r="DC67" s="169">
        <v>5815.7159999999903</v>
      </c>
      <c r="DD67" s="169">
        <v>5856.54</v>
      </c>
      <c r="DE67" s="169">
        <v>5949.7430000000004</v>
      </c>
      <c r="DF67" s="169">
        <v>5712.1980000000003</v>
      </c>
      <c r="DG67" s="169">
        <v>5466.16</v>
      </c>
      <c r="DH67" s="169">
        <v>5218.067</v>
      </c>
      <c r="DI67" s="169">
        <v>5246.0619999999999</v>
      </c>
      <c r="DJ67" s="169">
        <v>5345.2919999999904</v>
      </c>
      <c r="DK67" s="169">
        <v>5235.7879999999996</v>
      </c>
      <c r="DL67" s="169">
        <v>5295.7650000000003</v>
      </c>
      <c r="DM67" s="169">
        <v>5613.0439999999999</v>
      </c>
      <c r="DN67" s="169">
        <v>6024.0439999999999</v>
      </c>
      <c r="DO67" s="169">
        <v>5894.4009999999998</v>
      </c>
    </row>
    <row r="68" spans="52:119">
      <c r="AZ68" s="13">
        <v>61</v>
      </c>
      <c r="BA68" s="156">
        <f t="shared" si="0"/>
        <v>4815</v>
      </c>
      <c r="BB68" s="13">
        <v>61</v>
      </c>
      <c r="BC68" s="13">
        <f t="shared" si="1"/>
        <v>-4815</v>
      </c>
      <c r="BD68" s="156">
        <f t="shared" si="2"/>
        <v>5162</v>
      </c>
      <c r="BF68" s="27">
        <f t="shared" si="28"/>
        <v>5607.9390000000003</v>
      </c>
      <c r="BG68" s="15">
        <v>61</v>
      </c>
      <c r="BH68" s="16">
        <f t="shared" si="4"/>
        <v>-5607.9390000000003</v>
      </c>
      <c r="BI68" s="26">
        <f t="shared" si="29"/>
        <v>5959.7259999999997</v>
      </c>
      <c r="BM68" s="168">
        <v>63</v>
      </c>
      <c r="BN68" s="166">
        <v>4589</v>
      </c>
      <c r="BO68" s="166">
        <v>4549.9859999999999</v>
      </c>
      <c r="BP68" s="166">
        <v>4648.4970000000003</v>
      </c>
      <c r="BQ68" s="166">
        <v>4949.5810000000001</v>
      </c>
      <c r="BR68" s="166">
        <v>4774.5320000000002</v>
      </c>
      <c r="BS68" s="166">
        <v>4962.5469999999996</v>
      </c>
      <c r="BT68" s="166">
        <v>5034.9979999999996</v>
      </c>
      <c r="BU68" s="166">
        <v>5407.52699999999</v>
      </c>
      <c r="BV68" s="166">
        <v>5540.7640000000001</v>
      </c>
      <c r="BW68" s="166">
        <v>5346.9989999999998</v>
      </c>
      <c r="BX68" s="166">
        <v>5453.9169999999904</v>
      </c>
      <c r="BY68" s="166">
        <v>5440.5640000000003</v>
      </c>
      <c r="BZ68" s="166">
        <v>5429.75</v>
      </c>
      <c r="CA68" s="166">
        <v>5561.7539999999999</v>
      </c>
      <c r="CB68" s="166">
        <v>5464.3859999999904</v>
      </c>
      <c r="CC68" s="166">
        <v>5497.982</v>
      </c>
      <c r="CD68" s="166">
        <v>5420.6779999999999</v>
      </c>
      <c r="CE68" s="166">
        <v>5442.2929999999997</v>
      </c>
      <c r="CF68" s="166">
        <v>5279.049</v>
      </c>
      <c r="CG68" s="166">
        <v>5104.7550000000001</v>
      </c>
      <c r="CH68" s="166">
        <v>5070.3890000000001</v>
      </c>
      <c r="CI68" s="166">
        <v>5037.3019999999997</v>
      </c>
      <c r="CJ68" s="166">
        <v>4977.152</v>
      </c>
      <c r="CK68" s="166">
        <v>4975.0720000000001</v>
      </c>
      <c r="CL68" s="166">
        <v>5304.7879999999996</v>
      </c>
      <c r="CM68" s="164">
        <v>5520.7640000000001</v>
      </c>
      <c r="CN68" s="164"/>
      <c r="CO68" s="171">
        <v>63</v>
      </c>
      <c r="CP68" s="169">
        <v>4615</v>
      </c>
      <c r="CQ68" s="169">
        <v>4625</v>
      </c>
      <c r="CR68" s="169">
        <v>4988.4269999999997</v>
      </c>
      <c r="CS68" s="169">
        <v>4941.3109999999997</v>
      </c>
      <c r="CT68" s="169">
        <v>5183.723</v>
      </c>
      <c r="CU68" s="169">
        <v>5239.5519999999997</v>
      </c>
      <c r="CV68" s="169">
        <v>5406.4129999999996</v>
      </c>
      <c r="CW68" s="169">
        <v>5731.9880000000003</v>
      </c>
      <c r="CX68" s="169">
        <v>5628.3819999999996</v>
      </c>
      <c r="CY68" s="169">
        <v>5778.7309999999998</v>
      </c>
      <c r="CZ68" s="169">
        <v>5824.1169999999902</v>
      </c>
      <c r="DA68" s="169">
        <v>5812.0469999999996</v>
      </c>
      <c r="DB68" s="169">
        <v>5770.8669999999902</v>
      </c>
      <c r="DC68" s="169">
        <v>5773.92</v>
      </c>
      <c r="DD68" s="169">
        <v>5732.1809999999996</v>
      </c>
      <c r="DE68" s="169">
        <v>5771.1809999999996</v>
      </c>
      <c r="DF68" s="169">
        <v>5863.6040000000003</v>
      </c>
      <c r="DG68" s="169">
        <v>5630.3209999999999</v>
      </c>
      <c r="DH68" s="169">
        <v>5388.8389999999999</v>
      </c>
      <c r="DI68" s="169">
        <v>5145.6579999999904</v>
      </c>
      <c r="DJ68" s="169">
        <v>5172.9319999999998</v>
      </c>
      <c r="DK68" s="169">
        <v>5270.1180000000004</v>
      </c>
      <c r="DL68" s="169">
        <v>5162.7539999999999</v>
      </c>
      <c r="DM68" s="169">
        <v>5222.482</v>
      </c>
      <c r="DN68" s="169">
        <v>5536.14</v>
      </c>
      <c r="DO68" s="169">
        <v>5940.2060000000001</v>
      </c>
    </row>
    <row r="69" spans="52:119">
      <c r="AZ69" s="13">
        <v>62</v>
      </c>
      <c r="BA69" s="156">
        <f t="shared" si="0"/>
        <v>4635</v>
      </c>
      <c r="BB69" s="13">
        <v>62</v>
      </c>
      <c r="BC69" s="13">
        <f t="shared" si="1"/>
        <v>-4635</v>
      </c>
      <c r="BD69" s="156">
        <f t="shared" si="2"/>
        <v>4693</v>
      </c>
      <c r="BF69" s="27">
        <f t="shared" si="28"/>
        <v>5534.1239999999998</v>
      </c>
      <c r="BG69" s="15">
        <v>62</v>
      </c>
      <c r="BH69" s="16">
        <f t="shared" si="4"/>
        <v>-5534.1239999999998</v>
      </c>
      <c r="BI69" s="26">
        <f t="shared" si="29"/>
        <v>5899.1750000000002</v>
      </c>
      <c r="BM69" s="168">
        <v>64</v>
      </c>
      <c r="BN69" s="166">
        <v>4552</v>
      </c>
      <c r="BO69" s="166">
        <v>4502.9799999999996</v>
      </c>
      <c r="BP69" s="166">
        <v>4466.451</v>
      </c>
      <c r="BQ69" s="166">
        <v>4565.0929999999998</v>
      </c>
      <c r="BR69" s="166">
        <v>4857.3649999999998</v>
      </c>
      <c r="BS69" s="166">
        <v>4690.3069999999998</v>
      </c>
      <c r="BT69" s="166">
        <v>4872.826</v>
      </c>
      <c r="BU69" s="166">
        <v>4947.2839999999997</v>
      </c>
      <c r="BV69" s="166">
        <v>5310.7049999999999</v>
      </c>
      <c r="BW69" s="166">
        <v>5440.65</v>
      </c>
      <c r="BX69" s="166">
        <v>5256.0829999999996</v>
      </c>
      <c r="BY69" s="166">
        <v>5360.6809999999996</v>
      </c>
      <c r="BZ69" s="166">
        <v>5348.9</v>
      </c>
      <c r="CA69" s="166">
        <v>5339.2089999999998</v>
      </c>
      <c r="CB69" s="166">
        <v>5467.6139999999996</v>
      </c>
      <c r="CC69" s="166">
        <v>5374.2939999999999</v>
      </c>
      <c r="CD69" s="166">
        <v>5405.7860000000001</v>
      </c>
      <c r="CE69" s="166">
        <v>5333.1109999999999</v>
      </c>
      <c r="CF69" s="166">
        <v>5353.6669999999904</v>
      </c>
      <c r="CG69" s="166">
        <v>5193.6610000000001</v>
      </c>
      <c r="CH69" s="166">
        <v>5023.1480000000001</v>
      </c>
      <c r="CI69" s="166">
        <v>4988.7780000000002</v>
      </c>
      <c r="CJ69" s="166">
        <v>4957.0259999999998</v>
      </c>
      <c r="CK69" s="166">
        <v>4898.17</v>
      </c>
      <c r="CL69" s="166">
        <v>4897.6049999999996</v>
      </c>
      <c r="CM69" s="164">
        <v>5222.3990000000003</v>
      </c>
      <c r="CN69" s="164"/>
      <c r="CO69" s="171">
        <v>64</v>
      </c>
      <c r="CP69" s="169">
        <v>4533</v>
      </c>
      <c r="CQ69" s="169">
        <v>4539.7</v>
      </c>
      <c r="CR69" s="169">
        <v>4546.2269999999999</v>
      </c>
      <c r="CS69" s="169">
        <v>4901.799</v>
      </c>
      <c r="CT69" s="169">
        <v>4857.8580000000002</v>
      </c>
      <c r="CU69" s="169">
        <v>5093.8239999999996</v>
      </c>
      <c r="CV69" s="169">
        <v>5149.9629999999997</v>
      </c>
      <c r="CW69" s="169">
        <v>5313.6729999999998</v>
      </c>
      <c r="CX69" s="169">
        <v>5633.3769999999904</v>
      </c>
      <c r="CY69" s="169">
        <v>5533.2259999999997</v>
      </c>
      <c r="CZ69" s="169">
        <v>5681.7079999999996</v>
      </c>
      <c r="DA69" s="169">
        <v>5726.83</v>
      </c>
      <c r="DB69" s="169">
        <v>5715.4880000000003</v>
      </c>
      <c r="DC69" s="169">
        <v>5675.2489999999998</v>
      </c>
      <c r="DD69" s="169">
        <v>5678.5630000000001</v>
      </c>
      <c r="DE69" s="169">
        <v>5639.1629999999996</v>
      </c>
      <c r="DF69" s="169">
        <v>5676.3319999999903</v>
      </c>
      <c r="DG69" s="169">
        <v>5767.7640000000001</v>
      </c>
      <c r="DH69" s="169">
        <v>5539.5059999999903</v>
      </c>
      <c r="DI69" s="169">
        <v>5302.808</v>
      </c>
      <c r="DJ69" s="169">
        <v>5064.9229999999998</v>
      </c>
      <c r="DK69" s="169">
        <v>5091.143</v>
      </c>
      <c r="DL69" s="169">
        <v>5185.826</v>
      </c>
      <c r="DM69" s="169">
        <v>5080.8159999999998</v>
      </c>
      <c r="DN69" s="169">
        <v>5140.0730000000003</v>
      </c>
      <c r="DO69" s="169">
        <v>5449.34</v>
      </c>
    </row>
    <row r="70" spans="52:119">
      <c r="AZ70" s="13">
        <v>63</v>
      </c>
      <c r="BA70" s="156">
        <f t="shared" si="0"/>
        <v>4589</v>
      </c>
      <c r="BB70" s="13">
        <v>63</v>
      </c>
      <c r="BC70" s="13">
        <f t="shared" si="1"/>
        <v>-4589</v>
      </c>
      <c r="BD70" s="156">
        <f t="shared" si="2"/>
        <v>4615</v>
      </c>
      <c r="BF70" s="27">
        <f t="shared" si="28"/>
        <v>5453.9169999999904</v>
      </c>
      <c r="BG70" s="15">
        <v>63</v>
      </c>
      <c r="BH70" s="16">
        <f t="shared" si="4"/>
        <v>-5453.9169999999904</v>
      </c>
      <c r="BI70" s="26">
        <f t="shared" si="29"/>
        <v>5824.1169999999902</v>
      </c>
      <c r="BM70" s="168">
        <v>65</v>
      </c>
      <c r="BN70" s="166">
        <v>4467</v>
      </c>
      <c r="BO70" s="166">
        <v>4442.1379999999999</v>
      </c>
      <c r="BP70" s="166">
        <v>4395.82</v>
      </c>
      <c r="BQ70" s="166">
        <v>4363.768</v>
      </c>
      <c r="BR70" s="166">
        <v>4460.8029999999999</v>
      </c>
      <c r="BS70" s="166">
        <v>4744.91</v>
      </c>
      <c r="BT70" s="166">
        <v>4584.1570000000002</v>
      </c>
      <c r="BU70" s="166">
        <v>4762.2280000000001</v>
      </c>
      <c r="BV70" s="166">
        <v>4838.1210000000001</v>
      </c>
      <c r="BW70" s="166">
        <v>5192.2529999999997</v>
      </c>
      <c r="BX70" s="166">
        <v>5318.915</v>
      </c>
      <c r="BY70" s="166">
        <v>5142.4840000000004</v>
      </c>
      <c r="BZ70" s="166">
        <v>5244.9080000000004</v>
      </c>
      <c r="CA70" s="166">
        <v>5234.4209999999903</v>
      </c>
      <c r="CB70" s="166">
        <v>5225.3940000000002</v>
      </c>
      <c r="CC70" s="166">
        <v>5350.8450000000003</v>
      </c>
      <c r="CD70" s="166">
        <v>5261.1809999999996</v>
      </c>
      <c r="CE70" s="166">
        <v>5291.13</v>
      </c>
      <c r="CF70" s="166">
        <v>5222.3670000000002</v>
      </c>
      <c r="CG70" s="166">
        <v>5242.1369999999997</v>
      </c>
      <c r="CH70" s="166">
        <v>5085.6689999999999</v>
      </c>
      <c r="CI70" s="166">
        <v>4919.2640000000001</v>
      </c>
      <c r="CJ70" s="166">
        <v>4885.2619999999997</v>
      </c>
      <c r="CK70" s="166">
        <v>4854.8040000000001</v>
      </c>
      <c r="CL70" s="166">
        <v>4797.3959999999997</v>
      </c>
      <c r="CM70" s="164">
        <v>4798.1660000000002</v>
      </c>
      <c r="CN70" s="164"/>
      <c r="CO70" s="171">
        <v>65</v>
      </c>
      <c r="CP70" s="169">
        <v>4479</v>
      </c>
      <c r="CQ70" s="169">
        <v>4466.991</v>
      </c>
      <c r="CR70" s="169">
        <v>4471.9859999999999</v>
      </c>
      <c r="CS70" s="169">
        <v>4478.8990000000003</v>
      </c>
      <c r="CT70" s="169">
        <v>4825.326</v>
      </c>
      <c r="CU70" s="169">
        <v>4783.4790000000003</v>
      </c>
      <c r="CV70" s="169">
        <v>5015.2700000000004</v>
      </c>
      <c r="CW70" s="169">
        <v>5071.7029999999904</v>
      </c>
      <c r="CX70" s="169">
        <v>5233.0169999999998</v>
      </c>
      <c r="CY70" s="169">
        <v>5547.5810000000001</v>
      </c>
      <c r="CZ70" s="169">
        <v>5450.4340000000002</v>
      </c>
      <c r="DA70" s="169">
        <v>5597.8219999999901</v>
      </c>
      <c r="DB70" s="169">
        <v>5642.9489999999996</v>
      </c>
      <c r="DC70" s="169">
        <v>5631.9709999999995</v>
      </c>
      <c r="DD70" s="169">
        <v>5592.5169999999998</v>
      </c>
      <c r="DE70" s="169">
        <v>5596.1719999999996</v>
      </c>
      <c r="DF70" s="169">
        <v>5558.7629999999999</v>
      </c>
      <c r="DG70" s="169">
        <v>5594.3409999999903</v>
      </c>
      <c r="DH70" s="169">
        <v>5684.7819999999901</v>
      </c>
      <c r="DI70" s="169">
        <v>5460.9110000000001</v>
      </c>
      <c r="DJ70" s="169">
        <v>5228.0290000000005</v>
      </c>
      <c r="DK70" s="169">
        <v>4994.7359999999999</v>
      </c>
      <c r="DL70" s="169">
        <v>5019.9560000000001</v>
      </c>
      <c r="DM70" s="169">
        <v>5112.2910000000002</v>
      </c>
      <c r="DN70" s="169">
        <v>5009.2209999999995</v>
      </c>
      <c r="DO70" s="169">
        <v>5068.2520000000004</v>
      </c>
    </row>
    <row r="71" spans="52:119">
      <c r="AZ71" s="13">
        <v>64</v>
      </c>
      <c r="BA71" s="156">
        <f t="shared" ref="BA71:BA97" si="30">BN69</f>
        <v>4552</v>
      </c>
      <c r="BB71" s="13">
        <v>64</v>
      </c>
      <c r="BC71" s="13">
        <f t="shared" ref="BC71:BC97" si="31">BA71*-1</f>
        <v>-4552</v>
      </c>
      <c r="BD71" s="156">
        <f t="shared" ref="BD71:BD97" si="32">CP69</f>
        <v>4533</v>
      </c>
      <c r="BF71" s="27">
        <f t="shared" ref="BF71:BF97" si="33">INDEX($BN$5:$CM$95,MATCH($AZ71,$BM$5:$BM$95,0),MATCH($BF$6,$BN$4:$CM$4,0))</f>
        <v>5256.0829999999996</v>
      </c>
      <c r="BG71" s="15">
        <v>64</v>
      </c>
      <c r="BH71" s="16">
        <f t="shared" ref="BH71:BH97" si="34">BF71*-1</f>
        <v>-5256.0829999999996</v>
      </c>
      <c r="BI71" s="26">
        <f t="shared" ref="BI71:BI97" si="35">INDEX($CP$5:$DO$95,MATCH($AZ71,$CO$5:$CO$95,0),MATCH($BF$6,$CP$4:$DO$4,0))</f>
        <v>5681.7079999999996</v>
      </c>
      <c r="BM71" s="168">
        <v>66</v>
      </c>
      <c r="BN71" s="166">
        <v>4209</v>
      </c>
      <c r="BO71" s="166">
        <v>4353.7849999999999</v>
      </c>
      <c r="BP71" s="166">
        <v>4329.174</v>
      </c>
      <c r="BQ71" s="166">
        <v>4287.3679999999904</v>
      </c>
      <c r="BR71" s="166">
        <v>4259.1210000000001</v>
      </c>
      <c r="BS71" s="166">
        <v>4354.0739999999996</v>
      </c>
      <c r="BT71" s="166">
        <v>4629.2700000000004</v>
      </c>
      <c r="BU71" s="166">
        <v>4475.8019999999997</v>
      </c>
      <c r="BV71" s="166">
        <v>4649.51</v>
      </c>
      <c r="BW71" s="166">
        <v>4726.8029999999999</v>
      </c>
      <c r="BX71" s="166">
        <v>5071.4859999999999</v>
      </c>
      <c r="BY71" s="166">
        <v>5194.9040000000005</v>
      </c>
      <c r="BZ71" s="166">
        <v>5026.7839999999997</v>
      </c>
      <c r="CA71" s="166">
        <v>5126.8159999999998</v>
      </c>
      <c r="CB71" s="166">
        <v>5117.6959999999999</v>
      </c>
      <c r="CC71" s="166">
        <v>5109.7060000000001</v>
      </c>
      <c r="CD71" s="166">
        <v>5232.2190000000001</v>
      </c>
      <c r="CE71" s="166">
        <v>5146.1890000000003</v>
      </c>
      <c r="CF71" s="166">
        <v>5174.8230000000003</v>
      </c>
      <c r="CG71" s="166">
        <v>5109.9139999999998</v>
      </c>
      <c r="CH71" s="166">
        <v>5129.0479999999998</v>
      </c>
      <c r="CI71" s="166">
        <v>4976.26</v>
      </c>
      <c r="CJ71" s="166">
        <v>4814.1289999999999</v>
      </c>
      <c r="CK71" s="166">
        <v>4780.67</v>
      </c>
      <c r="CL71" s="166">
        <v>4751.5379999999996</v>
      </c>
      <c r="CM71" s="164">
        <v>4695.6179999999904</v>
      </c>
      <c r="CN71" s="164"/>
      <c r="CO71" s="171">
        <v>66</v>
      </c>
      <c r="CP71" s="169">
        <v>4256</v>
      </c>
      <c r="CQ71" s="169">
        <v>4394.2290000000003</v>
      </c>
      <c r="CR71" s="169">
        <v>4381.3220000000001</v>
      </c>
      <c r="CS71" s="169">
        <v>4385.0509999999904</v>
      </c>
      <c r="CT71" s="169">
        <v>4393.5069999999996</v>
      </c>
      <c r="CU71" s="169">
        <v>4732.1549999999997</v>
      </c>
      <c r="CV71" s="169">
        <v>4692.6890000000003</v>
      </c>
      <c r="CW71" s="169">
        <v>4919.0010000000002</v>
      </c>
      <c r="CX71" s="169">
        <v>4976.0230000000001</v>
      </c>
      <c r="CY71" s="169">
        <v>5134.9929999999904</v>
      </c>
      <c r="CZ71" s="169">
        <v>5444.0789999999997</v>
      </c>
      <c r="DA71" s="169">
        <v>5350.07</v>
      </c>
      <c r="DB71" s="169">
        <v>5495.9369999999999</v>
      </c>
      <c r="DC71" s="169">
        <v>5541.08</v>
      </c>
      <c r="DD71" s="169">
        <v>5530.7290000000003</v>
      </c>
      <c r="DE71" s="169">
        <v>5492.2449999999999</v>
      </c>
      <c r="DF71" s="169">
        <v>5496.3490000000002</v>
      </c>
      <c r="DG71" s="169">
        <v>5461.0959999999995</v>
      </c>
      <c r="DH71" s="169">
        <v>5495.1450000000004</v>
      </c>
      <c r="DI71" s="169">
        <v>5584.58</v>
      </c>
      <c r="DJ71" s="169">
        <v>5365.5529999999999</v>
      </c>
      <c r="DK71" s="169">
        <v>5136.9929999999904</v>
      </c>
      <c r="DL71" s="169">
        <v>4908.8909999999996</v>
      </c>
      <c r="DM71" s="169">
        <v>4933.1959999999999</v>
      </c>
      <c r="DN71" s="169">
        <v>5023.1949999999997</v>
      </c>
      <c r="DO71" s="169">
        <v>4922.4189999999999</v>
      </c>
    </row>
    <row r="72" spans="52:119">
      <c r="AZ72" s="13">
        <v>65</v>
      </c>
      <c r="BA72" s="156">
        <f t="shared" si="30"/>
        <v>4467</v>
      </c>
      <c r="BB72" s="13">
        <v>65</v>
      </c>
      <c r="BC72" s="13">
        <f t="shared" si="31"/>
        <v>-4467</v>
      </c>
      <c r="BD72" s="156">
        <f t="shared" si="32"/>
        <v>4479</v>
      </c>
      <c r="BF72" s="27">
        <f t="shared" si="33"/>
        <v>5318.915</v>
      </c>
      <c r="BG72" s="15">
        <v>65</v>
      </c>
      <c r="BH72" s="16">
        <f t="shared" si="34"/>
        <v>-5318.915</v>
      </c>
      <c r="BI72" s="26">
        <f t="shared" si="35"/>
        <v>5450.4340000000002</v>
      </c>
      <c r="BM72" s="168">
        <v>67</v>
      </c>
      <c r="BN72" s="166">
        <v>3839</v>
      </c>
      <c r="BO72" s="166">
        <v>4083.5770000000002</v>
      </c>
      <c r="BP72" s="166">
        <v>4223.5450000000001</v>
      </c>
      <c r="BQ72" s="166">
        <v>4198.7449999999999</v>
      </c>
      <c r="BR72" s="166">
        <v>4160.8720000000003</v>
      </c>
      <c r="BS72" s="166">
        <v>4134.3149999999996</v>
      </c>
      <c r="BT72" s="166">
        <v>4227.3999999999996</v>
      </c>
      <c r="BU72" s="166">
        <v>4494.13</v>
      </c>
      <c r="BV72" s="166">
        <v>4347.9939999999997</v>
      </c>
      <c r="BW72" s="166">
        <v>4516.4669999999996</v>
      </c>
      <c r="BX72" s="166">
        <v>4594.1840000000002</v>
      </c>
      <c r="BY72" s="166">
        <v>4928.3739999999998</v>
      </c>
      <c r="BZ72" s="166">
        <v>5048.3779999999997</v>
      </c>
      <c r="CA72" s="166">
        <v>4888.6059999999998</v>
      </c>
      <c r="CB72" s="166">
        <v>4986.1750000000002</v>
      </c>
      <c r="CC72" s="166">
        <v>4978.4309999999996</v>
      </c>
      <c r="CD72" s="166">
        <v>4971.4350000000004</v>
      </c>
      <c r="CE72" s="166">
        <v>5090.7020000000002</v>
      </c>
      <c r="CF72" s="166">
        <v>5008.683</v>
      </c>
      <c r="CG72" s="166">
        <v>5036.2020000000002</v>
      </c>
      <c r="CH72" s="166">
        <v>4975.2579999999998</v>
      </c>
      <c r="CI72" s="166">
        <v>4993.8620000000001</v>
      </c>
      <c r="CJ72" s="166">
        <v>4845.6049999999996</v>
      </c>
      <c r="CK72" s="166">
        <v>4688.6030000000001</v>
      </c>
      <c r="CL72" s="166">
        <v>4656.0410000000002</v>
      </c>
      <c r="CM72" s="164">
        <v>4628.4049999999997</v>
      </c>
      <c r="CN72" s="164"/>
      <c r="CO72" s="171">
        <v>67</v>
      </c>
      <c r="CP72" s="169">
        <v>4078</v>
      </c>
      <c r="CQ72" s="169">
        <v>4170.7950000000001</v>
      </c>
      <c r="CR72" s="169">
        <v>4305.2020000000002</v>
      </c>
      <c r="CS72" s="169">
        <v>4293.1040000000003</v>
      </c>
      <c r="CT72" s="169">
        <v>4298.1149999999998</v>
      </c>
      <c r="CU72" s="169">
        <v>4306.4809999999998</v>
      </c>
      <c r="CV72" s="169">
        <v>4636.4719999999998</v>
      </c>
      <c r="CW72" s="169">
        <v>4600.0569999999998</v>
      </c>
      <c r="CX72" s="169">
        <v>4821.2820000000002</v>
      </c>
      <c r="CY72" s="169">
        <v>4878.7740000000003</v>
      </c>
      <c r="CZ72" s="169">
        <v>5034.9380000000001</v>
      </c>
      <c r="DA72" s="169">
        <v>5338.348</v>
      </c>
      <c r="DB72" s="169">
        <v>5247.6080000000002</v>
      </c>
      <c r="DC72" s="169">
        <v>5391.7749999999996</v>
      </c>
      <c r="DD72" s="169">
        <v>5436.7650000000003</v>
      </c>
      <c r="DE72" s="169">
        <v>5426.9639999999999</v>
      </c>
      <c r="DF72" s="169">
        <v>5389.5280000000002</v>
      </c>
      <c r="DG72" s="169">
        <v>5394.0439999999999</v>
      </c>
      <c r="DH72" s="169">
        <v>5360.77699999999</v>
      </c>
      <c r="DI72" s="169">
        <v>5393.5509999999904</v>
      </c>
      <c r="DJ72" s="169">
        <v>5481.9380000000001</v>
      </c>
      <c r="DK72" s="169">
        <v>5267.73</v>
      </c>
      <c r="DL72" s="169">
        <v>5043.7330000000002</v>
      </c>
      <c r="DM72" s="169">
        <v>4820.7719999999999</v>
      </c>
      <c r="DN72" s="169">
        <v>4844.3209999999999</v>
      </c>
      <c r="DO72" s="169">
        <v>4932.0909999999903</v>
      </c>
    </row>
    <row r="73" spans="52:119">
      <c r="AZ73" s="13">
        <v>66</v>
      </c>
      <c r="BA73" s="156">
        <f t="shared" si="30"/>
        <v>4209</v>
      </c>
      <c r="BB73" s="13">
        <v>66</v>
      </c>
      <c r="BC73" s="13">
        <f t="shared" si="31"/>
        <v>-4209</v>
      </c>
      <c r="BD73" s="156">
        <f t="shared" si="32"/>
        <v>4256</v>
      </c>
      <c r="BF73" s="27">
        <f t="shared" si="33"/>
        <v>5071.4859999999999</v>
      </c>
      <c r="BG73" s="15">
        <v>66</v>
      </c>
      <c r="BH73" s="16">
        <f t="shared" si="34"/>
        <v>-5071.4859999999999</v>
      </c>
      <c r="BI73" s="26">
        <f t="shared" si="35"/>
        <v>5444.0789999999997</v>
      </c>
      <c r="BM73" s="168">
        <v>68</v>
      </c>
      <c r="BN73" s="166">
        <v>3861</v>
      </c>
      <c r="BO73" s="166">
        <v>3731.9769999999999</v>
      </c>
      <c r="BP73" s="166">
        <v>3965.4059999999999</v>
      </c>
      <c r="BQ73" s="166">
        <v>4103.9929999999904</v>
      </c>
      <c r="BR73" s="166">
        <v>4080.22</v>
      </c>
      <c r="BS73" s="166">
        <v>4045.1889999999999</v>
      </c>
      <c r="BT73" s="166">
        <v>4019.5159999999901</v>
      </c>
      <c r="BU73" s="166">
        <v>4111.3050000000003</v>
      </c>
      <c r="BV73" s="166">
        <v>4370.8209999999999</v>
      </c>
      <c r="BW73" s="166">
        <v>4231.4440000000004</v>
      </c>
      <c r="BX73" s="166">
        <v>4395.0630000000001</v>
      </c>
      <c r="BY73" s="166">
        <v>4473.2640000000001</v>
      </c>
      <c r="BZ73" s="166">
        <v>4797.9579999999996</v>
      </c>
      <c r="CA73" s="166">
        <v>4914.9009999999998</v>
      </c>
      <c r="CB73" s="166">
        <v>4762.9539999999997</v>
      </c>
      <c r="CC73" s="166">
        <v>4858.3230000000003</v>
      </c>
      <c r="CD73" s="166">
        <v>4851.7700000000004</v>
      </c>
      <c r="CE73" s="166">
        <v>4846.0969999999998</v>
      </c>
      <c r="CF73" s="166">
        <v>4962.32</v>
      </c>
      <c r="CG73" s="166">
        <v>4883.9269999999997</v>
      </c>
      <c r="CH73" s="166">
        <v>4910.6210000000001</v>
      </c>
      <c r="CI73" s="166">
        <v>4853.4290000000001</v>
      </c>
      <c r="CJ73" s="166">
        <v>4871.5379999999996</v>
      </c>
      <c r="CK73" s="166">
        <v>4727.4830000000002</v>
      </c>
      <c r="CL73" s="166">
        <v>4575.0990000000002</v>
      </c>
      <c r="CM73" s="164">
        <v>4543.5550000000003</v>
      </c>
      <c r="CN73" s="164"/>
      <c r="CO73" s="171">
        <v>68</v>
      </c>
      <c r="CP73" s="169">
        <v>4255</v>
      </c>
      <c r="CQ73" s="169">
        <v>3999.1109999999999</v>
      </c>
      <c r="CR73" s="169">
        <v>4087.5970000000002</v>
      </c>
      <c r="CS73" s="169">
        <v>4219.34</v>
      </c>
      <c r="CT73" s="169">
        <v>4208.0249999999996</v>
      </c>
      <c r="CU73" s="169">
        <v>4212.1729999999998</v>
      </c>
      <c r="CV73" s="169">
        <v>4221.9690000000001</v>
      </c>
      <c r="CW73" s="169">
        <v>4544.3559999999998</v>
      </c>
      <c r="CX73" s="169">
        <v>4510.5889999999999</v>
      </c>
      <c r="CY73" s="169">
        <v>4726.8459999999995</v>
      </c>
      <c r="CZ73" s="169">
        <v>4784.6419999999998</v>
      </c>
      <c r="DA73" s="169">
        <v>4938.4409999999998</v>
      </c>
      <c r="DB73" s="169">
        <v>5236.4449999999997</v>
      </c>
      <c r="DC73" s="169">
        <v>5148.6469999999999</v>
      </c>
      <c r="DD73" s="169">
        <v>5291.076</v>
      </c>
      <c r="DE73" s="169">
        <v>5335.9530000000004</v>
      </c>
      <c r="DF73" s="169">
        <v>5326.7479999999996</v>
      </c>
      <c r="DG73" s="169">
        <v>5290.4790000000003</v>
      </c>
      <c r="DH73" s="169">
        <v>5295.3769999999904</v>
      </c>
      <c r="DI73" s="169">
        <v>5264.02</v>
      </c>
      <c r="DJ73" s="169">
        <v>5295.6080000000002</v>
      </c>
      <c r="DK73" s="169">
        <v>5383.2129999999997</v>
      </c>
      <c r="DL73" s="169">
        <v>5173.509</v>
      </c>
      <c r="DM73" s="169">
        <v>4953.9750000000004</v>
      </c>
      <c r="DN73" s="169">
        <v>4735.9309999999996</v>
      </c>
      <c r="DO73" s="169">
        <v>4758.9259999999904</v>
      </c>
    </row>
    <row r="74" spans="52:119">
      <c r="AZ74" s="13">
        <v>67</v>
      </c>
      <c r="BA74" s="156">
        <f t="shared" si="30"/>
        <v>3839</v>
      </c>
      <c r="BB74" s="13">
        <v>67</v>
      </c>
      <c r="BC74" s="13">
        <f t="shared" si="31"/>
        <v>-3839</v>
      </c>
      <c r="BD74" s="156">
        <f t="shared" si="32"/>
        <v>4078</v>
      </c>
      <c r="BF74" s="27">
        <f t="shared" si="33"/>
        <v>4594.1840000000002</v>
      </c>
      <c r="BG74" s="15">
        <v>67</v>
      </c>
      <c r="BH74" s="16">
        <f t="shared" si="34"/>
        <v>-4594.1840000000002</v>
      </c>
      <c r="BI74" s="26">
        <f t="shared" si="35"/>
        <v>5034.9380000000001</v>
      </c>
      <c r="BM74" s="168">
        <v>69</v>
      </c>
      <c r="BN74" s="166">
        <v>3630</v>
      </c>
      <c r="BO74" s="166">
        <v>3743.1759999999999</v>
      </c>
      <c r="BP74" s="166">
        <v>3619.7049999999999</v>
      </c>
      <c r="BQ74" s="166">
        <v>3842.1559999999999</v>
      </c>
      <c r="BR74" s="166">
        <v>3977.3</v>
      </c>
      <c r="BS74" s="166">
        <v>3954.72</v>
      </c>
      <c r="BT74" s="166">
        <v>3921.8629999999998</v>
      </c>
      <c r="BU74" s="166">
        <v>3898.5729999999999</v>
      </c>
      <c r="BV74" s="166">
        <v>3988.57</v>
      </c>
      <c r="BW74" s="166">
        <v>4240.2169999999996</v>
      </c>
      <c r="BX74" s="166">
        <v>4107.6629999999996</v>
      </c>
      <c r="BY74" s="166">
        <v>4266.308</v>
      </c>
      <c r="BZ74" s="166">
        <v>4344.8760000000002</v>
      </c>
      <c r="CA74" s="166">
        <v>4659.5680000000002</v>
      </c>
      <c r="CB74" s="166">
        <v>4773.2889999999998</v>
      </c>
      <c r="CC74" s="166">
        <v>4629.1639999999998</v>
      </c>
      <c r="CD74" s="166">
        <v>4722.0469999999996</v>
      </c>
      <c r="CE74" s="166">
        <v>4716.8230000000003</v>
      </c>
      <c r="CF74" s="166">
        <v>4712.4110000000001</v>
      </c>
      <c r="CG74" s="166">
        <v>4825.393</v>
      </c>
      <c r="CH74" s="166">
        <v>4750.7060000000001</v>
      </c>
      <c r="CI74" s="166">
        <v>4776.51</v>
      </c>
      <c r="CJ74" s="166">
        <v>4722.9759999999997</v>
      </c>
      <c r="CK74" s="166">
        <v>4740.6850000000004</v>
      </c>
      <c r="CL74" s="166">
        <v>4601.0820000000003</v>
      </c>
      <c r="CM74" s="164">
        <v>4453.5690000000004</v>
      </c>
      <c r="CN74" s="164"/>
      <c r="CO74" s="171">
        <v>69</v>
      </c>
      <c r="CP74" s="169">
        <v>4066</v>
      </c>
      <c r="CQ74" s="169">
        <v>4191.5230000000001</v>
      </c>
      <c r="CR74" s="169">
        <v>3938.91</v>
      </c>
      <c r="CS74" s="169">
        <v>4024.4780000000001</v>
      </c>
      <c r="CT74" s="169">
        <v>4151.4589999999998</v>
      </c>
      <c r="CU74" s="169">
        <v>4142.3279999999904</v>
      </c>
      <c r="CV74" s="169">
        <v>4146.5749999999998</v>
      </c>
      <c r="CW74" s="169">
        <v>4156.9889999999996</v>
      </c>
      <c r="CX74" s="169">
        <v>4472.7029999999904</v>
      </c>
      <c r="CY74" s="169">
        <v>4441.3679999999904</v>
      </c>
      <c r="CZ74" s="169">
        <v>4653.8</v>
      </c>
      <c r="DA74" s="169">
        <v>4712.1629999999996</v>
      </c>
      <c r="DB74" s="169">
        <v>4864.018</v>
      </c>
      <c r="DC74" s="169">
        <v>5157.6790000000001</v>
      </c>
      <c r="DD74" s="169">
        <v>5072.6980000000003</v>
      </c>
      <c r="DE74" s="169">
        <v>5214.0459999999903</v>
      </c>
      <c r="DF74" s="169">
        <v>5259.0619999999999</v>
      </c>
      <c r="DG74" s="169">
        <v>5250.5129999999999</v>
      </c>
      <c r="DH74" s="169">
        <v>5215.2950000000001</v>
      </c>
      <c r="DI74" s="169">
        <v>5220.6989999999996</v>
      </c>
      <c r="DJ74" s="169">
        <v>5191.0649999999996</v>
      </c>
      <c r="DK74" s="169">
        <v>5221.8310000000001</v>
      </c>
      <c r="DL74" s="169">
        <v>5308.7529999999997</v>
      </c>
      <c r="DM74" s="169">
        <v>5103.0739999999996</v>
      </c>
      <c r="DN74" s="169">
        <v>4887.1759999999904</v>
      </c>
      <c r="DO74" s="169">
        <v>4673.3329999999996</v>
      </c>
    </row>
    <row r="75" spans="52:119">
      <c r="AZ75" s="13">
        <v>68</v>
      </c>
      <c r="BA75" s="156">
        <f t="shared" si="30"/>
        <v>3861</v>
      </c>
      <c r="BB75" s="13">
        <v>68</v>
      </c>
      <c r="BC75" s="13">
        <f t="shared" si="31"/>
        <v>-3861</v>
      </c>
      <c r="BD75" s="156">
        <f t="shared" si="32"/>
        <v>4255</v>
      </c>
      <c r="BF75" s="27">
        <f t="shared" si="33"/>
        <v>4395.0630000000001</v>
      </c>
      <c r="BG75" s="15">
        <v>68</v>
      </c>
      <c r="BH75" s="16">
        <f t="shared" si="34"/>
        <v>-4395.0630000000001</v>
      </c>
      <c r="BI75" s="26">
        <f t="shared" si="35"/>
        <v>4784.6419999999998</v>
      </c>
      <c r="BM75" s="168">
        <v>70</v>
      </c>
      <c r="BN75" s="166">
        <v>3720</v>
      </c>
      <c r="BO75" s="166">
        <v>3519.4929999999999</v>
      </c>
      <c r="BP75" s="166">
        <v>3625.9659999999999</v>
      </c>
      <c r="BQ75" s="166">
        <v>3509.114</v>
      </c>
      <c r="BR75" s="166">
        <v>3724.6689999999999</v>
      </c>
      <c r="BS75" s="166">
        <v>3855.2579999999998</v>
      </c>
      <c r="BT75" s="166">
        <v>3833.0729999999999</v>
      </c>
      <c r="BU75" s="166">
        <v>3802.5909999999999</v>
      </c>
      <c r="BV75" s="166">
        <v>3782.125</v>
      </c>
      <c r="BW75" s="166">
        <v>3870.9290000000001</v>
      </c>
      <c r="BX75" s="166">
        <v>4114.5919999999996</v>
      </c>
      <c r="BY75" s="166">
        <v>3988.904</v>
      </c>
      <c r="BZ75" s="166">
        <v>4142.7650000000003</v>
      </c>
      <c r="CA75" s="166">
        <v>4221.5810000000001</v>
      </c>
      <c r="CB75" s="166">
        <v>4526.7129999999997</v>
      </c>
      <c r="CC75" s="166">
        <v>4637.3359999999902</v>
      </c>
      <c r="CD75" s="166">
        <v>4500.8370000000004</v>
      </c>
      <c r="CE75" s="166">
        <v>4591.7150000000001</v>
      </c>
      <c r="CF75" s="166">
        <v>4587.8289999999997</v>
      </c>
      <c r="CG75" s="166">
        <v>4584.4790000000003</v>
      </c>
      <c r="CH75" s="166">
        <v>4694.4759999999997</v>
      </c>
      <c r="CI75" s="166">
        <v>4623.7939999999999</v>
      </c>
      <c r="CJ75" s="166">
        <v>4648.5159999999996</v>
      </c>
      <c r="CK75" s="166">
        <v>4598.759</v>
      </c>
      <c r="CL75" s="166">
        <v>4616.1000000000004</v>
      </c>
      <c r="CM75" s="164">
        <v>4480.7439999999997</v>
      </c>
      <c r="CN75" s="164"/>
      <c r="CO75" s="171">
        <v>70</v>
      </c>
      <c r="CP75" s="169">
        <v>4254</v>
      </c>
      <c r="CQ75" s="169">
        <v>3983.2709999999902</v>
      </c>
      <c r="CR75" s="169">
        <v>4101.3710000000001</v>
      </c>
      <c r="CS75" s="169">
        <v>3855.712</v>
      </c>
      <c r="CT75" s="169">
        <v>3938.4159999999902</v>
      </c>
      <c r="CU75" s="169">
        <v>4061.672</v>
      </c>
      <c r="CV75" s="169">
        <v>4054.759</v>
      </c>
      <c r="CW75" s="169">
        <v>4058.1859999999901</v>
      </c>
      <c r="CX75" s="169">
        <v>4069.748</v>
      </c>
      <c r="CY75" s="169">
        <v>4377.7979999999998</v>
      </c>
      <c r="CZ75" s="169">
        <v>4349.2309999999998</v>
      </c>
      <c r="DA75" s="169">
        <v>4556.8620000000001</v>
      </c>
      <c r="DB75" s="169">
        <v>4615.3509999999997</v>
      </c>
      <c r="DC75" s="169">
        <v>4764.8639999999996</v>
      </c>
      <c r="DD75" s="169">
        <v>5052.6840000000002</v>
      </c>
      <c r="DE75" s="169">
        <v>4970.9179999999997</v>
      </c>
      <c r="DF75" s="169">
        <v>5110.2559999999903</v>
      </c>
      <c r="DG75" s="169">
        <v>5155.0969999999998</v>
      </c>
      <c r="DH75" s="169">
        <v>5147.2740000000003</v>
      </c>
      <c r="DI75" s="169">
        <v>5113.183</v>
      </c>
      <c r="DJ75" s="169">
        <v>5118.9579999999996</v>
      </c>
      <c r="DK75" s="169">
        <v>5091.2820000000002</v>
      </c>
      <c r="DL75" s="169">
        <v>5120.8919999999998</v>
      </c>
      <c r="DM75" s="169">
        <v>5207.05</v>
      </c>
      <c r="DN75" s="169">
        <v>5005.9650000000001</v>
      </c>
      <c r="DO75" s="169">
        <v>4794.7640000000001</v>
      </c>
    </row>
    <row r="76" spans="52:119">
      <c r="AZ76" s="13">
        <v>69</v>
      </c>
      <c r="BA76" s="156">
        <f t="shared" si="30"/>
        <v>3630</v>
      </c>
      <c r="BB76" s="13">
        <v>69</v>
      </c>
      <c r="BC76" s="13">
        <f t="shared" si="31"/>
        <v>-3630</v>
      </c>
      <c r="BD76" s="156">
        <f t="shared" si="32"/>
        <v>4066</v>
      </c>
      <c r="BF76" s="27">
        <f t="shared" si="33"/>
        <v>4107.6629999999996</v>
      </c>
      <c r="BG76" s="15">
        <v>69</v>
      </c>
      <c r="BH76" s="16">
        <f t="shared" si="34"/>
        <v>-4107.6629999999996</v>
      </c>
      <c r="BI76" s="26">
        <f t="shared" si="35"/>
        <v>4653.8</v>
      </c>
      <c r="BM76" s="168">
        <v>71</v>
      </c>
      <c r="BN76" s="166">
        <v>3897</v>
      </c>
      <c r="BO76" s="166">
        <v>3605.6259999999902</v>
      </c>
      <c r="BP76" s="166">
        <v>3408.8209999999999</v>
      </c>
      <c r="BQ76" s="166">
        <v>3508.1950000000002</v>
      </c>
      <c r="BR76" s="166">
        <v>3396.36</v>
      </c>
      <c r="BS76" s="166">
        <v>3602.2249999999999</v>
      </c>
      <c r="BT76" s="166">
        <v>3731.5459999999998</v>
      </c>
      <c r="BU76" s="166">
        <v>3710.36</v>
      </c>
      <c r="BV76" s="166">
        <v>3681.5720000000001</v>
      </c>
      <c r="BW76" s="166">
        <v>3663.4650000000001</v>
      </c>
      <c r="BX76" s="166">
        <v>3750.86</v>
      </c>
      <c r="BY76" s="166">
        <v>3987.2459999999901</v>
      </c>
      <c r="BZ76" s="166">
        <v>3868.0990000000002</v>
      </c>
      <c r="CA76" s="166">
        <v>4017.18</v>
      </c>
      <c r="CB76" s="166">
        <v>4095.8959999999902</v>
      </c>
      <c r="CC76" s="166">
        <v>4391.6859999999997</v>
      </c>
      <c r="CD76" s="166">
        <v>4499.4350000000004</v>
      </c>
      <c r="CE76" s="166">
        <v>4370.1000000000004</v>
      </c>
      <c r="CF76" s="166">
        <v>4458.99</v>
      </c>
      <c r="CG76" s="166">
        <v>4456.4319999999998</v>
      </c>
      <c r="CH76" s="166">
        <v>4454.3389999999999</v>
      </c>
      <c r="CI76" s="166">
        <v>4561.366</v>
      </c>
      <c r="CJ76" s="166">
        <v>4494.55</v>
      </c>
      <c r="CK76" s="166">
        <v>4518.607</v>
      </c>
      <c r="CL76" s="166">
        <v>4472.4059999999999</v>
      </c>
      <c r="CM76" s="164">
        <v>4489.4750000000004</v>
      </c>
      <c r="CN76" s="164"/>
      <c r="CO76" s="171">
        <v>71</v>
      </c>
      <c r="CP76" s="169">
        <v>4367</v>
      </c>
      <c r="CQ76" s="169">
        <v>4165.08</v>
      </c>
      <c r="CR76" s="169">
        <v>3897.9479999999999</v>
      </c>
      <c r="CS76" s="169">
        <v>4011.98</v>
      </c>
      <c r="CT76" s="169">
        <v>3772.8759999999902</v>
      </c>
      <c r="CU76" s="169">
        <v>3852.7959999999998</v>
      </c>
      <c r="CV76" s="169">
        <v>3974.2909999999902</v>
      </c>
      <c r="CW76" s="169">
        <v>3968.386</v>
      </c>
      <c r="CX76" s="169">
        <v>3971.3690000000001</v>
      </c>
      <c r="CY76" s="169">
        <v>3984.0219999999999</v>
      </c>
      <c r="CZ76" s="169">
        <v>4284.8249999999998</v>
      </c>
      <c r="DA76" s="169">
        <v>4259.1450000000004</v>
      </c>
      <c r="DB76" s="169">
        <v>4462.1099999999997</v>
      </c>
      <c r="DC76" s="169">
        <v>4520.808</v>
      </c>
      <c r="DD76" s="169">
        <v>4668.2020000000002</v>
      </c>
      <c r="DE76" s="169">
        <v>4950.5749999999998</v>
      </c>
      <c r="DF76" s="169">
        <v>4872.0450000000001</v>
      </c>
      <c r="DG76" s="169">
        <v>5009.5680000000002</v>
      </c>
      <c r="DH76" s="169">
        <v>5054.4309999999996</v>
      </c>
      <c r="DI76" s="169">
        <v>5047.34</v>
      </c>
      <c r="DJ76" s="169">
        <v>5014.5259999999998</v>
      </c>
      <c r="DK76" s="169">
        <v>5020.7079999999996</v>
      </c>
      <c r="DL76" s="169">
        <v>4995.0640000000003</v>
      </c>
      <c r="DM76" s="169">
        <v>5023.6350000000002</v>
      </c>
      <c r="DN76" s="169">
        <v>5109.2190000000001</v>
      </c>
      <c r="DO76" s="169">
        <v>4912.5909999999903</v>
      </c>
    </row>
    <row r="77" spans="52:119">
      <c r="AZ77" s="13">
        <v>70</v>
      </c>
      <c r="BA77" s="156">
        <f t="shared" si="30"/>
        <v>3720</v>
      </c>
      <c r="BB77" s="13">
        <v>70</v>
      </c>
      <c r="BC77" s="13">
        <f t="shared" si="31"/>
        <v>-3720</v>
      </c>
      <c r="BD77" s="156">
        <f t="shared" si="32"/>
        <v>4254</v>
      </c>
      <c r="BF77" s="27">
        <f t="shared" si="33"/>
        <v>4114.5919999999996</v>
      </c>
      <c r="BG77" s="15">
        <v>70</v>
      </c>
      <c r="BH77" s="16">
        <f t="shared" si="34"/>
        <v>-4114.5919999999996</v>
      </c>
      <c r="BI77" s="26">
        <f t="shared" si="35"/>
        <v>4349.2309999999998</v>
      </c>
      <c r="BM77" s="168">
        <v>72</v>
      </c>
      <c r="BN77" s="166">
        <v>3140</v>
      </c>
      <c r="BO77" s="166">
        <v>3780.9879999999998</v>
      </c>
      <c r="BP77" s="166">
        <v>3496.2329999999902</v>
      </c>
      <c r="BQ77" s="166">
        <v>3306.011</v>
      </c>
      <c r="BR77" s="166">
        <v>3401.3939999999998</v>
      </c>
      <c r="BS77" s="166">
        <v>3294.393</v>
      </c>
      <c r="BT77" s="166">
        <v>3492.57</v>
      </c>
      <c r="BU77" s="166">
        <v>3618.6669999999999</v>
      </c>
      <c r="BV77" s="166">
        <v>3599.07599999999</v>
      </c>
      <c r="BW77" s="166">
        <v>3572.0520000000001</v>
      </c>
      <c r="BX77" s="166">
        <v>3556.18099999999</v>
      </c>
      <c r="BY77" s="166">
        <v>3642.2620000000002</v>
      </c>
      <c r="BZ77" s="166">
        <v>3871.7059999999901</v>
      </c>
      <c r="CA77" s="166">
        <v>3758.59599999999</v>
      </c>
      <c r="CB77" s="166">
        <v>3903.5679999999902</v>
      </c>
      <c r="CC77" s="166">
        <v>3982.0340000000001</v>
      </c>
      <c r="CD77" s="166">
        <v>4269.384</v>
      </c>
      <c r="CE77" s="166">
        <v>4374.6419999999998</v>
      </c>
      <c r="CF77" s="166">
        <v>4251.8069999999998</v>
      </c>
      <c r="CG77" s="166">
        <v>4339.1719999999996</v>
      </c>
      <c r="CH77" s="166">
        <v>4337.768</v>
      </c>
      <c r="CI77" s="166">
        <v>4337.0029999999997</v>
      </c>
      <c r="CJ77" s="166">
        <v>4441.3440000000001</v>
      </c>
      <c r="CK77" s="166">
        <v>4378.1620000000003</v>
      </c>
      <c r="CL77" s="166">
        <v>4401.6660000000002</v>
      </c>
      <c r="CM77" s="164">
        <v>4358.9110000000001</v>
      </c>
      <c r="CN77" s="164"/>
      <c r="CO77" s="171">
        <v>72</v>
      </c>
      <c r="CP77" s="169">
        <v>3472</v>
      </c>
      <c r="CQ77" s="169">
        <v>4278.6350000000002</v>
      </c>
      <c r="CR77" s="169">
        <v>4074.9119999999998</v>
      </c>
      <c r="CS77" s="169">
        <v>3815.0529999999999</v>
      </c>
      <c r="CT77" s="169">
        <v>3926.4559999999901</v>
      </c>
      <c r="CU77" s="169">
        <v>3692.4839999999999</v>
      </c>
      <c r="CV77" s="169">
        <v>3771.3620000000001</v>
      </c>
      <c r="CW77" s="169">
        <v>3890.3040000000001</v>
      </c>
      <c r="CX77" s="169">
        <v>3885.57599999999</v>
      </c>
      <c r="CY77" s="169">
        <v>3888.3309999999901</v>
      </c>
      <c r="CZ77" s="169">
        <v>3901.9650000000001</v>
      </c>
      <c r="DA77" s="169">
        <v>4196.0559999999996</v>
      </c>
      <c r="DB77" s="169">
        <v>4172.9830000000002</v>
      </c>
      <c r="DC77" s="169">
        <v>4371.5990000000002</v>
      </c>
      <c r="DD77" s="169">
        <v>4430.5329999999904</v>
      </c>
      <c r="DE77" s="169">
        <v>4575.902</v>
      </c>
      <c r="DF77" s="169">
        <v>4853.3490000000002</v>
      </c>
      <c r="DG77" s="169">
        <v>4777.6959999999999</v>
      </c>
      <c r="DH77" s="169">
        <v>4913.5280000000002</v>
      </c>
      <c r="DI77" s="169">
        <v>4958.3720000000003</v>
      </c>
      <c r="DJ77" s="169">
        <v>4952.1490000000003</v>
      </c>
      <c r="DK77" s="169">
        <v>4920.5280000000002</v>
      </c>
      <c r="DL77" s="169">
        <v>4927.2219999999998</v>
      </c>
      <c r="DM77" s="169">
        <v>4903.5529999999999</v>
      </c>
      <c r="DN77" s="169">
        <v>4931.3009999999904</v>
      </c>
      <c r="DO77" s="169">
        <v>5016.3540000000003</v>
      </c>
    </row>
    <row r="78" spans="52:119">
      <c r="AZ78" s="13">
        <v>71</v>
      </c>
      <c r="BA78" s="156">
        <f t="shared" si="30"/>
        <v>3897</v>
      </c>
      <c r="BB78" s="13">
        <v>71</v>
      </c>
      <c r="BC78" s="13">
        <f t="shared" si="31"/>
        <v>-3897</v>
      </c>
      <c r="BD78" s="156">
        <f t="shared" si="32"/>
        <v>4367</v>
      </c>
      <c r="BF78" s="27">
        <f t="shared" si="33"/>
        <v>3750.86</v>
      </c>
      <c r="BG78" s="15">
        <v>71</v>
      </c>
      <c r="BH78" s="16">
        <f t="shared" si="34"/>
        <v>-3750.86</v>
      </c>
      <c r="BI78" s="26">
        <f t="shared" si="35"/>
        <v>4284.8249999999998</v>
      </c>
      <c r="BM78" s="168">
        <v>73</v>
      </c>
      <c r="BN78" s="166">
        <v>3060</v>
      </c>
      <c r="BO78" s="166">
        <v>3031.1529999999998</v>
      </c>
      <c r="BP78" s="166">
        <v>3651.2709999999902</v>
      </c>
      <c r="BQ78" s="166">
        <v>3376.5770000000002</v>
      </c>
      <c r="BR78" s="166">
        <v>3194.777</v>
      </c>
      <c r="BS78" s="166">
        <v>3287.828</v>
      </c>
      <c r="BT78" s="166">
        <v>3183.817</v>
      </c>
      <c r="BU78" s="166">
        <v>3374.2109999999998</v>
      </c>
      <c r="BV78" s="166">
        <v>3497.1529999999998</v>
      </c>
      <c r="BW78" s="166">
        <v>3479.4809999999902</v>
      </c>
      <c r="BX78" s="166">
        <v>3454.5709999999999</v>
      </c>
      <c r="BY78" s="166">
        <v>3440.5039999999999</v>
      </c>
      <c r="BZ78" s="166">
        <v>3525.3589999999999</v>
      </c>
      <c r="CA78" s="166">
        <v>3747.982</v>
      </c>
      <c r="CB78" s="166">
        <v>3640.837</v>
      </c>
      <c r="CC78" s="166">
        <v>3781.5359999999901</v>
      </c>
      <c r="CD78" s="166">
        <v>3859.8330000000001</v>
      </c>
      <c r="CE78" s="166">
        <v>4138.625</v>
      </c>
      <c r="CF78" s="166">
        <v>4241.308</v>
      </c>
      <c r="CG78" s="166">
        <v>4124.9399999999996</v>
      </c>
      <c r="CH78" s="166">
        <v>4210.5280000000002</v>
      </c>
      <c r="CI78" s="166">
        <v>4210.3140000000003</v>
      </c>
      <c r="CJ78" s="166">
        <v>4210.4949999999999</v>
      </c>
      <c r="CK78" s="166">
        <v>4312.317</v>
      </c>
      <c r="CL78" s="166">
        <v>4252.6589999999997</v>
      </c>
      <c r="CM78" s="164">
        <v>4275.5519999999997</v>
      </c>
      <c r="CN78" s="164"/>
      <c r="CO78" s="171">
        <v>73</v>
      </c>
      <c r="CP78" s="169">
        <v>3532</v>
      </c>
      <c r="CQ78" s="169">
        <v>3403.6379999999999</v>
      </c>
      <c r="CR78" s="169">
        <v>4190.7839999999997</v>
      </c>
      <c r="CS78" s="169">
        <v>3991.98</v>
      </c>
      <c r="CT78" s="169">
        <v>3738.71</v>
      </c>
      <c r="CU78" s="169">
        <v>3845.08</v>
      </c>
      <c r="CV78" s="169">
        <v>3618.2559999999999</v>
      </c>
      <c r="CW78" s="169">
        <v>3695.4229999999998</v>
      </c>
      <c r="CX78" s="169">
        <v>3812.3589999999999</v>
      </c>
      <c r="CY78" s="169">
        <v>3808.4920000000002</v>
      </c>
      <c r="CZ78" s="169">
        <v>3810.9540000000002</v>
      </c>
      <c r="DA78" s="169">
        <v>3825.8959999999902</v>
      </c>
      <c r="DB78" s="169">
        <v>4113.5150000000003</v>
      </c>
      <c r="DC78" s="169">
        <v>4093.0329999999999</v>
      </c>
      <c r="DD78" s="169">
        <v>4287.451</v>
      </c>
      <c r="DE78" s="169">
        <v>4346.7259999999997</v>
      </c>
      <c r="DF78" s="169">
        <v>4490.192</v>
      </c>
      <c r="DG78" s="169">
        <v>4762.9059999999999</v>
      </c>
      <c r="DH78" s="169">
        <v>4690.0959999999995</v>
      </c>
      <c r="DI78" s="169">
        <v>4824.4340000000002</v>
      </c>
      <c r="DJ78" s="169">
        <v>4869.3500000000004</v>
      </c>
      <c r="DK78" s="169">
        <v>4864.0129999999999</v>
      </c>
      <c r="DL78" s="169">
        <v>4833.6499999999996</v>
      </c>
      <c r="DM78" s="169">
        <v>4840.8819999999996</v>
      </c>
      <c r="DN78" s="169">
        <v>4819.2109999999902</v>
      </c>
      <c r="DO78" s="169">
        <v>4846.2120000000004</v>
      </c>
    </row>
    <row r="79" spans="52:119">
      <c r="AZ79" s="13">
        <v>72</v>
      </c>
      <c r="BA79" s="156">
        <f t="shared" si="30"/>
        <v>3140</v>
      </c>
      <c r="BB79" s="13">
        <v>72</v>
      </c>
      <c r="BC79" s="13">
        <f t="shared" si="31"/>
        <v>-3140</v>
      </c>
      <c r="BD79" s="156">
        <f t="shared" si="32"/>
        <v>3472</v>
      </c>
      <c r="BF79" s="27">
        <f t="shared" si="33"/>
        <v>3556.18099999999</v>
      </c>
      <c r="BG79" s="15">
        <v>72</v>
      </c>
      <c r="BH79" s="16">
        <f t="shared" si="34"/>
        <v>-3556.18099999999</v>
      </c>
      <c r="BI79" s="26">
        <f t="shared" si="35"/>
        <v>3901.9650000000001</v>
      </c>
      <c r="BM79" s="168">
        <v>74</v>
      </c>
      <c r="BN79" s="166">
        <v>3101</v>
      </c>
      <c r="BO79" s="166">
        <v>2953.12</v>
      </c>
      <c r="BP79" s="166">
        <v>2924.8779999999902</v>
      </c>
      <c r="BQ79" s="166">
        <v>3526.779</v>
      </c>
      <c r="BR79" s="166">
        <v>3261.0359999999901</v>
      </c>
      <c r="BS79" s="166">
        <v>3086.7269999999999</v>
      </c>
      <c r="BT79" s="166">
        <v>3176.0419999999999</v>
      </c>
      <c r="BU79" s="166">
        <v>3077.05599999999</v>
      </c>
      <c r="BV79" s="166">
        <v>3259.65</v>
      </c>
      <c r="BW79" s="166">
        <v>3379.2420000000002</v>
      </c>
      <c r="BX79" s="166">
        <v>3363.32</v>
      </c>
      <c r="BY79" s="166">
        <v>3340.4609999999998</v>
      </c>
      <c r="BZ79" s="166">
        <v>3328.59599999999</v>
      </c>
      <c r="CA79" s="166">
        <v>3412.1559999999999</v>
      </c>
      <c r="CB79" s="166">
        <v>3627.8649999999998</v>
      </c>
      <c r="CC79" s="166">
        <v>3526.7809999999999</v>
      </c>
      <c r="CD79" s="166">
        <v>3663.2649999999999</v>
      </c>
      <c r="CE79" s="166">
        <v>3741.366</v>
      </c>
      <c r="CF79" s="166">
        <v>4011.6219999999998</v>
      </c>
      <c r="CG79" s="166">
        <v>4111.759</v>
      </c>
      <c r="CH79" s="166">
        <v>4001.9250000000002</v>
      </c>
      <c r="CI79" s="166">
        <v>4085.7449999999999</v>
      </c>
      <c r="CJ79" s="166">
        <v>4086.8209999999999</v>
      </c>
      <c r="CK79" s="166">
        <v>4088.1039999999998</v>
      </c>
      <c r="CL79" s="166">
        <v>4187.3729999999996</v>
      </c>
      <c r="CM79" s="164">
        <v>4131.3829999999998</v>
      </c>
      <c r="CN79" s="164"/>
      <c r="CO79" s="171">
        <v>74</v>
      </c>
      <c r="CP79" s="169">
        <v>3561</v>
      </c>
      <c r="CQ79" s="169">
        <v>3445.5259999999998</v>
      </c>
      <c r="CR79" s="169">
        <v>3320.18099999999</v>
      </c>
      <c r="CS79" s="169">
        <v>4088.7150000000001</v>
      </c>
      <c r="CT79" s="169">
        <v>3894.7620000000002</v>
      </c>
      <c r="CU79" s="169">
        <v>3648.3629999999998</v>
      </c>
      <c r="CV79" s="169">
        <v>3750.7909999999902</v>
      </c>
      <c r="CW79" s="169">
        <v>3531.165</v>
      </c>
      <c r="CX79" s="169">
        <v>3606.4769999999999</v>
      </c>
      <c r="CY79" s="169">
        <v>3721.0309999999999</v>
      </c>
      <c r="CZ79" s="169">
        <v>3718.1929999999902</v>
      </c>
      <c r="DA79" s="169">
        <v>3720.3530000000001</v>
      </c>
      <c r="DB79" s="169">
        <v>3736.5</v>
      </c>
      <c r="DC79" s="169">
        <v>4016.8759999999902</v>
      </c>
      <c r="DD79" s="169">
        <v>3998.904</v>
      </c>
      <c r="DE79" s="169">
        <v>4188.7280000000001</v>
      </c>
      <c r="DF79" s="169">
        <v>4248.1670000000004</v>
      </c>
      <c r="DG79" s="169">
        <v>4389.32</v>
      </c>
      <c r="DH79" s="169">
        <v>4656.6229999999996</v>
      </c>
      <c r="DI79" s="169">
        <v>4586.6559999999999</v>
      </c>
      <c r="DJ79" s="169">
        <v>4719.1149999999998</v>
      </c>
      <c r="DK79" s="169">
        <v>4763.866</v>
      </c>
      <c r="DL79" s="169">
        <v>4759.37</v>
      </c>
      <c r="DM79" s="169">
        <v>4730.3419999999996</v>
      </c>
      <c r="DN79" s="169">
        <v>4738.1179999999904</v>
      </c>
      <c r="DO79" s="169">
        <v>4718.5010000000002</v>
      </c>
    </row>
    <row r="80" spans="52:119">
      <c r="AZ80" s="13">
        <v>73</v>
      </c>
      <c r="BA80" s="156">
        <f t="shared" si="30"/>
        <v>3060</v>
      </c>
      <c r="BB80" s="13">
        <v>73</v>
      </c>
      <c r="BC80" s="13">
        <f t="shared" si="31"/>
        <v>-3060</v>
      </c>
      <c r="BD80" s="156">
        <f t="shared" si="32"/>
        <v>3532</v>
      </c>
      <c r="BF80" s="27">
        <f t="shared" si="33"/>
        <v>3454.5709999999999</v>
      </c>
      <c r="BG80" s="15">
        <v>73</v>
      </c>
      <c r="BH80" s="16">
        <f t="shared" si="34"/>
        <v>-3454.5709999999999</v>
      </c>
      <c r="BI80" s="26">
        <f t="shared" si="35"/>
        <v>3810.9540000000002</v>
      </c>
      <c r="BM80" s="168">
        <v>75</v>
      </c>
      <c r="BN80" s="166">
        <v>2841</v>
      </c>
      <c r="BO80" s="166">
        <v>2984.55599999999</v>
      </c>
      <c r="BP80" s="166">
        <v>2844.7150000000001</v>
      </c>
      <c r="BQ80" s="166">
        <v>2818.6179999999999</v>
      </c>
      <c r="BR80" s="166">
        <v>3403.4829999999902</v>
      </c>
      <c r="BS80" s="166">
        <v>3146.6079999999902</v>
      </c>
      <c r="BT80" s="166">
        <v>2978.7779999999998</v>
      </c>
      <c r="BU80" s="166">
        <v>3064.3719999999998</v>
      </c>
      <c r="BV80" s="166">
        <v>2970.7939999999999</v>
      </c>
      <c r="BW80" s="166">
        <v>3145.145</v>
      </c>
      <c r="BX80" s="166">
        <v>3260.9969999999998</v>
      </c>
      <c r="BY80" s="166">
        <v>3246.6790000000001</v>
      </c>
      <c r="BZ80" s="166">
        <v>3225.9650000000001</v>
      </c>
      <c r="CA80" s="166">
        <v>3216.268</v>
      </c>
      <c r="CB80" s="166">
        <v>3298.4209999999998</v>
      </c>
      <c r="CC80" s="166">
        <v>3506.8919999999998</v>
      </c>
      <c r="CD80" s="166">
        <v>3411.9780000000001</v>
      </c>
      <c r="CE80" s="166">
        <v>3543.9119999999998</v>
      </c>
      <c r="CF80" s="166">
        <v>3621.902</v>
      </c>
      <c r="CG80" s="166">
        <v>3883.2040000000002</v>
      </c>
      <c r="CH80" s="166">
        <v>3980.59599999999</v>
      </c>
      <c r="CI80" s="166">
        <v>3877.2240000000002</v>
      </c>
      <c r="CJ80" s="166">
        <v>3959.1869999999999</v>
      </c>
      <c r="CK80" s="166">
        <v>3961.6379999999999</v>
      </c>
      <c r="CL80" s="166">
        <v>3963.5039999999999</v>
      </c>
      <c r="CM80" s="164">
        <v>4060.16</v>
      </c>
      <c r="CN80" s="164"/>
      <c r="CO80" s="171">
        <v>75</v>
      </c>
      <c r="CP80" s="169">
        <v>3439</v>
      </c>
      <c r="CQ80" s="169">
        <v>3476.8979999999901</v>
      </c>
      <c r="CR80" s="169">
        <v>3363.232</v>
      </c>
      <c r="CS80" s="169">
        <v>3242.6419999999998</v>
      </c>
      <c r="CT80" s="169">
        <v>3992.6370000000002</v>
      </c>
      <c r="CU80" s="169">
        <v>3802.1419999999998</v>
      </c>
      <c r="CV80" s="169">
        <v>3564.4949999999999</v>
      </c>
      <c r="CW80" s="169">
        <v>3662.9169999999999</v>
      </c>
      <c r="CX80" s="169">
        <v>3449.8709999999901</v>
      </c>
      <c r="CY80" s="169">
        <v>3523.3249999999998</v>
      </c>
      <c r="CZ80" s="169">
        <v>3635.6709999999998</v>
      </c>
      <c r="DA80" s="169">
        <v>3634.0720000000001</v>
      </c>
      <c r="DB80" s="169">
        <v>3636.05</v>
      </c>
      <c r="DC80" s="169">
        <v>3653.4070000000002</v>
      </c>
      <c r="DD80" s="169">
        <v>3926.8109999999901</v>
      </c>
      <c r="DE80" s="169">
        <v>3911.8119999999999</v>
      </c>
      <c r="DF80" s="169">
        <v>4097.3119999999999</v>
      </c>
      <c r="DG80" s="169">
        <v>4156.9989999999998</v>
      </c>
      <c r="DH80" s="169">
        <v>4296.2809999999999</v>
      </c>
      <c r="DI80" s="169">
        <v>4558.58</v>
      </c>
      <c r="DJ80" s="169">
        <v>4491.63</v>
      </c>
      <c r="DK80" s="169">
        <v>4622.7740000000003</v>
      </c>
      <c r="DL80" s="169">
        <v>4667.5420000000004</v>
      </c>
      <c r="DM80" s="169">
        <v>4664.1009999999997</v>
      </c>
      <c r="DN80" s="169">
        <v>4636.2839999999997</v>
      </c>
      <c r="DO80" s="169">
        <v>4644.8310000000001</v>
      </c>
    </row>
    <row r="81" spans="52:119">
      <c r="AZ81" s="13">
        <v>74</v>
      </c>
      <c r="BA81" s="156">
        <f t="shared" si="30"/>
        <v>3101</v>
      </c>
      <c r="BB81" s="13">
        <v>74</v>
      </c>
      <c r="BC81" s="13">
        <f t="shared" si="31"/>
        <v>-3101</v>
      </c>
      <c r="BD81" s="156">
        <f t="shared" si="32"/>
        <v>3561</v>
      </c>
      <c r="BF81" s="27">
        <f t="shared" si="33"/>
        <v>3363.32</v>
      </c>
      <c r="BG81" s="15">
        <v>74</v>
      </c>
      <c r="BH81" s="16">
        <f t="shared" si="34"/>
        <v>-3363.32</v>
      </c>
      <c r="BI81" s="26">
        <f t="shared" si="35"/>
        <v>3718.1929999999902</v>
      </c>
      <c r="BM81" s="168">
        <v>76</v>
      </c>
      <c r="BN81" s="166">
        <v>2540</v>
      </c>
      <c r="BO81" s="166">
        <v>2736.6079999999902</v>
      </c>
      <c r="BP81" s="166">
        <v>2878.741</v>
      </c>
      <c r="BQ81" s="166">
        <v>2744.34599999999</v>
      </c>
      <c r="BR81" s="166">
        <v>2718.9859999999999</v>
      </c>
      <c r="BS81" s="166">
        <v>3284.2289999999998</v>
      </c>
      <c r="BT81" s="166">
        <v>3039.2979999999998</v>
      </c>
      <c r="BU81" s="166">
        <v>2878.7280000000001</v>
      </c>
      <c r="BV81" s="166">
        <v>2960.3559999999902</v>
      </c>
      <c r="BW81" s="166">
        <v>2871.51</v>
      </c>
      <c r="BX81" s="166">
        <v>3038.4809999999902</v>
      </c>
      <c r="BY81" s="166">
        <v>3151.433</v>
      </c>
      <c r="BZ81" s="166">
        <v>3138.9270000000001</v>
      </c>
      <c r="CA81" s="166">
        <v>3120.078</v>
      </c>
      <c r="CB81" s="166">
        <v>3112.328</v>
      </c>
      <c r="CC81" s="166">
        <v>3193.4340000000002</v>
      </c>
      <c r="CD81" s="166">
        <v>3395.5320000000002</v>
      </c>
      <c r="CE81" s="166">
        <v>3306.2170000000001</v>
      </c>
      <c r="CF81" s="166">
        <v>3434.308</v>
      </c>
      <c r="CG81" s="166">
        <v>3512.0619999999999</v>
      </c>
      <c r="CH81" s="166">
        <v>3765.395</v>
      </c>
      <c r="CI81" s="166">
        <v>3860.58</v>
      </c>
      <c r="CJ81" s="166">
        <v>3763.1320000000001</v>
      </c>
      <c r="CK81" s="166">
        <v>3843.6750000000002</v>
      </c>
      <c r="CL81" s="166">
        <v>3847.5940000000001</v>
      </c>
      <c r="CM81" s="164">
        <v>3850.1550000000002</v>
      </c>
      <c r="CN81" s="164"/>
      <c r="CO81" s="171">
        <v>76</v>
      </c>
      <c r="CP81" s="169">
        <v>3081</v>
      </c>
      <c r="CQ81" s="169">
        <v>3352.491</v>
      </c>
      <c r="CR81" s="169">
        <v>3389.87</v>
      </c>
      <c r="CS81" s="169">
        <v>3279.7909999999902</v>
      </c>
      <c r="CT81" s="169">
        <v>3165.942</v>
      </c>
      <c r="CU81" s="169">
        <v>3898.18</v>
      </c>
      <c r="CV81" s="169">
        <v>3710.018</v>
      </c>
      <c r="CW81" s="169">
        <v>3480.7249999999999</v>
      </c>
      <c r="CX81" s="169">
        <v>3575.4479999999999</v>
      </c>
      <c r="CY81" s="169">
        <v>3369.3319999999999</v>
      </c>
      <c r="CZ81" s="169">
        <v>3441.0839999999998</v>
      </c>
      <c r="DA81" s="169">
        <v>3551.1779999999999</v>
      </c>
      <c r="DB81" s="169">
        <v>3550.636</v>
      </c>
      <c r="DC81" s="169">
        <v>3552.5650000000001</v>
      </c>
      <c r="DD81" s="169">
        <v>3571.1289999999999</v>
      </c>
      <c r="DE81" s="169">
        <v>3837.703</v>
      </c>
      <c r="DF81" s="169">
        <v>3825.3820000000001</v>
      </c>
      <c r="DG81" s="169">
        <v>4006.7259999999901</v>
      </c>
      <c r="DH81" s="169">
        <v>4066.5459999999998</v>
      </c>
      <c r="DI81" s="169">
        <v>4203.924</v>
      </c>
      <c r="DJ81" s="169">
        <v>4461.308</v>
      </c>
      <c r="DK81" s="169">
        <v>4397.1229999999996</v>
      </c>
      <c r="DL81" s="169">
        <v>4526.6369999999997</v>
      </c>
      <c r="DM81" s="169">
        <v>4571.5450000000001</v>
      </c>
      <c r="DN81" s="169">
        <v>4569.0509999999904</v>
      </c>
      <c r="DO81" s="169">
        <v>4542.6709999999903</v>
      </c>
    </row>
    <row r="82" spans="52:119">
      <c r="AZ82" s="13">
        <v>75</v>
      </c>
      <c r="BA82" s="156">
        <f t="shared" si="30"/>
        <v>2841</v>
      </c>
      <c r="BB82" s="13">
        <v>75</v>
      </c>
      <c r="BC82" s="13">
        <f t="shared" si="31"/>
        <v>-2841</v>
      </c>
      <c r="BD82" s="156">
        <f t="shared" si="32"/>
        <v>3439</v>
      </c>
      <c r="BF82" s="27">
        <f t="shared" si="33"/>
        <v>3260.9969999999998</v>
      </c>
      <c r="BG82" s="15">
        <v>75</v>
      </c>
      <c r="BH82" s="16">
        <f t="shared" si="34"/>
        <v>-3260.9969999999998</v>
      </c>
      <c r="BI82" s="26">
        <f t="shared" si="35"/>
        <v>3635.6709999999998</v>
      </c>
      <c r="BM82" s="168">
        <v>77</v>
      </c>
      <c r="BN82" s="166">
        <v>2237</v>
      </c>
      <c r="BO82" s="166">
        <v>2432.4699999999998</v>
      </c>
      <c r="BP82" s="166">
        <v>2621.7220000000002</v>
      </c>
      <c r="BQ82" s="166">
        <v>2760.0940000000001</v>
      </c>
      <c r="BR82" s="166">
        <v>2633.9569999999999</v>
      </c>
      <c r="BS82" s="166">
        <v>2611.7840000000001</v>
      </c>
      <c r="BT82" s="166">
        <v>3155.0509999999999</v>
      </c>
      <c r="BU82" s="166">
        <v>2922.18099999999</v>
      </c>
      <c r="BV82" s="166">
        <v>2769.3109999999901</v>
      </c>
      <c r="BW82" s="166">
        <v>2847.357</v>
      </c>
      <c r="BX82" s="166">
        <v>2763.665</v>
      </c>
      <c r="BY82" s="166">
        <v>2922.9050000000002</v>
      </c>
      <c r="BZ82" s="166">
        <v>3032.6469999999999</v>
      </c>
      <c r="CA82" s="166">
        <v>3021.991</v>
      </c>
      <c r="CB82" s="166">
        <v>3005.3339999999998</v>
      </c>
      <c r="CC82" s="166">
        <v>2999.6419999999998</v>
      </c>
      <c r="CD82" s="166">
        <v>3079.4479999999999</v>
      </c>
      <c r="CE82" s="166">
        <v>3274.6990000000001</v>
      </c>
      <c r="CF82" s="166">
        <v>3191.3069999999998</v>
      </c>
      <c r="CG82" s="166">
        <v>3315.3330000000001</v>
      </c>
      <c r="CH82" s="166">
        <v>3392.8490000000002</v>
      </c>
      <c r="CI82" s="166">
        <v>3637.7379999999998</v>
      </c>
      <c r="CJ82" s="166">
        <v>3730.5309999999999</v>
      </c>
      <c r="CK82" s="166">
        <v>3639.3779999999902</v>
      </c>
      <c r="CL82" s="166">
        <v>3718.2539999999999</v>
      </c>
      <c r="CM82" s="164">
        <v>3723.837</v>
      </c>
      <c r="CN82" s="164"/>
      <c r="CO82" s="171">
        <v>77</v>
      </c>
      <c r="CP82" s="169">
        <v>2738</v>
      </c>
      <c r="CQ82" s="169">
        <v>2998.7150000000001</v>
      </c>
      <c r="CR82" s="169">
        <v>3258.2620000000002</v>
      </c>
      <c r="CS82" s="169">
        <v>3295.1970000000001</v>
      </c>
      <c r="CT82" s="169">
        <v>3190.8759999999902</v>
      </c>
      <c r="CU82" s="169">
        <v>3080.4929999999999</v>
      </c>
      <c r="CV82" s="169">
        <v>3794.7919999999999</v>
      </c>
      <c r="CW82" s="169">
        <v>3611.3209999999999</v>
      </c>
      <c r="CX82" s="169">
        <v>3390.047</v>
      </c>
      <c r="CY82" s="169">
        <v>3481.2069999999999</v>
      </c>
      <c r="CZ82" s="169">
        <v>3281.973</v>
      </c>
      <c r="DA82" s="169">
        <v>3352.2429999999999</v>
      </c>
      <c r="DB82" s="169">
        <v>3459.9839999999999</v>
      </c>
      <c r="DC82" s="169">
        <v>3460.5679999999902</v>
      </c>
      <c r="DD82" s="169">
        <v>3462.5549999999998</v>
      </c>
      <c r="DE82" s="169">
        <v>3482.1779999999999</v>
      </c>
      <c r="DF82" s="169">
        <v>3741.857</v>
      </c>
      <c r="DG82" s="169">
        <v>3732.1009999999901</v>
      </c>
      <c r="DH82" s="169">
        <v>3909.1840000000002</v>
      </c>
      <c r="DI82" s="169">
        <v>3969.078</v>
      </c>
      <c r="DJ82" s="169">
        <v>4104.3440000000001</v>
      </c>
      <c r="DK82" s="169">
        <v>4356.4629999999997</v>
      </c>
      <c r="DL82" s="169">
        <v>4295.3459999999995</v>
      </c>
      <c r="DM82" s="169">
        <v>4423.2</v>
      </c>
      <c r="DN82" s="169">
        <v>4468.2470000000003</v>
      </c>
      <c r="DO82" s="169">
        <v>4466.8119999999999</v>
      </c>
    </row>
    <row r="83" spans="52:119">
      <c r="AZ83" s="13">
        <v>76</v>
      </c>
      <c r="BA83" s="156">
        <f t="shared" si="30"/>
        <v>2540</v>
      </c>
      <c r="BB83" s="13">
        <v>76</v>
      </c>
      <c r="BC83" s="13">
        <f t="shared" si="31"/>
        <v>-2540</v>
      </c>
      <c r="BD83" s="156">
        <f t="shared" si="32"/>
        <v>3081</v>
      </c>
      <c r="BF83" s="27">
        <f t="shared" si="33"/>
        <v>3038.4809999999902</v>
      </c>
      <c r="BG83" s="15">
        <v>76</v>
      </c>
      <c r="BH83" s="16">
        <f t="shared" si="34"/>
        <v>-3038.4809999999902</v>
      </c>
      <c r="BI83" s="26">
        <f t="shared" si="35"/>
        <v>3441.0839999999998</v>
      </c>
      <c r="BM83" s="168">
        <v>78</v>
      </c>
      <c r="BN83" s="166">
        <v>2320</v>
      </c>
      <c r="BO83" s="166">
        <v>2133.35</v>
      </c>
      <c r="BP83" s="166">
        <v>2320.3710000000001</v>
      </c>
      <c r="BQ83" s="166">
        <v>2504.2660000000001</v>
      </c>
      <c r="BR83" s="166">
        <v>2637.5630000000001</v>
      </c>
      <c r="BS83" s="166">
        <v>2517.4609999999998</v>
      </c>
      <c r="BT83" s="166">
        <v>2498.1669999999999</v>
      </c>
      <c r="BU83" s="166">
        <v>3021.0540000000001</v>
      </c>
      <c r="BV83" s="166">
        <v>2800.0279999999998</v>
      </c>
      <c r="BW83" s="166">
        <v>2654.5520000000001</v>
      </c>
      <c r="BX83" s="166">
        <v>2728.7890000000002</v>
      </c>
      <c r="BY83" s="166">
        <v>2650.29</v>
      </c>
      <c r="BZ83" s="166">
        <v>2801.95</v>
      </c>
      <c r="CA83" s="166">
        <v>2908.35</v>
      </c>
      <c r="CB83" s="166">
        <v>2899.5</v>
      </c>
      <c r="CC83" s="166">
        <v>2884.75</v>
      </c>
      <c r="CD83" s="166">
        <v>2881.2179999999998</v>
      </c>
      <c r="CE83" s="166">
        <v>2959.5889999999999</v>
      </c>
      <c r="CF83" s="166">
        <v>3147.73</v>
      </c>
      <c r="CG83" s="166">
        <v>3070.3389999999999</v>
      </c>
      <c r="CH83" s="166">
        <v>3190.13</v>
      </c>
      <c r="CI83" s="166">
        <v>3267.2919999999999</v>
      </c>
      <c r="CJ83" s="166">
        <v>3503.4250000000002</v>
      </c>
      <c r="CK83" s="166">
        <v>3593.6759999999999</v>
      </c>
      <c r="CL83" s="166">
        <v>3509.085</v>
      </c>
      <c r="CM83" s="164">
        <v>3586.3270000000002</v>
      </c>
      <c r="CN83" s="164"/>
      <c r="CO83" s="171">
        <v>78</v>
      </c>
      <c r="CP83" s="169">
        <v>2859</v>
      </c>
      <c r="CQ83" s="169">
        <v>2648.5429999999901</v>
      </c>
      <c r="CR83" s="169">
        <v>2897.6190000000001</v>
      </c>
      <c r="CS83" s="169">
        <v>3147.7179999999998</v>
      </c>
      <c r="CT83" s="169">
        <v>3186.5709999999999</v>
      </c>
      <c r="CU83" s="169">
        <v>3086.7220000000002</v>
      </c>
      <c r="CV83" s="169">
        <v>2981.4879999999998</v>
      </c>
      <c r="CW83" s="169">
        <v>3673.328</v>
      </c>
      <c r="CX83" s="169">
        <v>3496.5259999999998</v>
      </c>
      <c r="CY83" s="169">
        <v>3284.232</v>
      </c>
      <c r="CZ83" s="169">
        <v>3371.7570000000001</v>
      </c>
      <c r="DA83" s="169">
        <v>3180.4629999999902</v>
      </c>
      <c r="DB83" s="169">
        <v>3248.6979999999999</v>
      </c>
      <c r="DC83" s="169">
        <v>3353.8579999999902</v>
      </c>
      <c r="DD83" s="169">
        <v>3355.6909999999998</v>
      </c>
      <c r="DE83" s="169">
        <v>3358.011</v>
      </c>
      <c r="DF83" s="169">
        <v>3378.6590000000001</v>
      </c>
      <c r="DG83" s="169">
        <v>3630.239</v>
      </c>
      <c r="DH83" s="169">
        <v>3623.252</v>
      </c>
      <c r="DI83" s="169">
        <v>3795.3139999999999</v>
      </c>
      <c r="DJ83" s="169">
        <v>3854.9629999999902</v>
      </c>
      <c r="DK83" s="169">
        <v>3987.616</v>
      </c>
      <c r="DL83" s="169">
        <v>4233.3770000000004</v>
      </c>
      <c r="DM83" s="169">
        <v>4175.902</v>
      </c>
      <c r="DN83" s="169">
        <v>4301.5909999999903</v>
      </c>
      <c r="DO83" s="169">
        <v>4346.8249999999998</v>
      </c>
    </row>
    <row r="84" spans="52:119">
      <c r="AZ84" s="13">
        <v>77</v>
      </c>
      <c r="BA84" s="156">
        <f t="shared" si="30"/>
        <v>2237</v>
      </c>
      <c r="BB84" s="13">
        <v>77</v>
      </c>
      <c r="BC84" s="13">
        <f t="shared" si="31"/>
        <v>-2237</v>
      </c>
      <c r="BD84" s="156">
        <f t="shared" si="32"/>
        <v>2738</v>
      </c>
      <c r="BF84" s="27">
        <f t="shared" si="33"/>
        <v>2763.665</v>
      </c>
      <c r="BG84" s="15">
        <v>77</v>
      </c>
      <c r="BH84" s="16">
        <f t="shared" si="34"/>
        <v>-2763.665</v>
      </c>
      <c r="BI84" s="26">
        <f t="shared" si="35"/>
        <v>3281.973</v>
      </c>
      <c r="BM84" s="168">
        <v>79</v>
      </c>
      <c r="BN84" s="166">
        <v>2414</v>
      </c>
      <c r="BO84" s="166">
        <v>2201.768</v>
      </c>
      <c r="BP84" s="166">
        <v>2023.9459999999999</v>
      </c>
      <c r="BQ84" s="166">
        <v>2203.7669999999998</v>
      </c>
      <c r="BR84" s="166">
        <v>2381.2190000000001</v>
      </c>
      <c r="BS84" s="166">
        <v>2514.1479999999901</v>
      </c>
      <c r="BT84" s="166">
        <v>2397.3560000000002</v>
      </c>
      <c r="BU84" s="166">
        <v>2380.576</v>
      </c>
      <c r="BV84" s="166">
        <v>2882.80599999999</v>
      </c>
      <c r="BW84" s="166">
        <v>2673.4050000000002</v>
      </c>
      <c r="BX84" s="166">
        <v>2535.8850000000002</v>
      </c>
      <c r="BY84" s="166">
        <v>2606.0610000000001</v>
      </c>
      <c r="BZ84" s="166">
        <v>2533.2060000000001</v>
      </c>
      <c r="CA84" s="166">
        <v>2677.5059999999999</v>
      </c>
      <c r="CB84" s="166">
        <v>2780.3989999999999</v>
      </c>
      <c r="CC84" s="166">
        <v>2773.335</v>
      </c>
      <c r="CD84" s="166">
        <v>2760.6770000000001</v>
      </c>
      <c r="CE84" s="166">
        <v>2759.2550000000001</v>
      </c>
      <c r="CF84" s="166">
        <v>2836.127</v>
      </c>
      <c r="CG84" s="166">
        <v>3017.2059999999901</v>
      </c>
      <c r="CH84" s="166">
        <v>2945.712</v>
      </c>
      <c r="CI84" s="166">
        <v>3061.26</v>
      </c>
      <c r="CJ84" s="166">
        <v>3137.8959999999902</v>
      </c>
      <c r="CK84" s="166">
        <v>3365.1970000000001</v>
      </c>
      <c r="CL84" s="166">
        <v>3452.817</v>
      </c>
      <c r="CM84" s="164">
        <v>3374.4520000000002</v>
      </c>
      <c r="CN84" s="164"/>
      <c r="CO84" s="171">
        <v>79</v>
      </c>
      <c r="CP84" s="169">
        <v>2802</v>
      </c>
      <c r="CQ84" s="169">
        <v>2761.779</v>
      </c>
      <c r="CR84" s="169">
        <v>2553.02</v>
      </c>
      <c r="CS84" s="169">
        <v>2792.8249999999998</v>
      </c>
      <c r="CT84" s="169">
        <v>3035.5359999999901</v>
      </c>
      <c r="CU84" s="169">
        <v>3075.6219999999998</v>
      </c>
      <c r="CV84" s="169">
        <v>2980.348</v>
      </c>
      <c r="CW84" s="169">
        <v>2879.8629999999998</v>
      </c>
      <c r="CX84" s="169">
        <v>3548.8989999999999</v>
      </c>
      <c r="CY84" s="169">
        <v>3378.7240000000002</v>
      </c>
      <c r="CZ84" s="169">
        <v>3175.6550000000002</v>
      </c>
      <c r="DA84" s="169">
        <v>3259.5529999999999</v>
      </c>
      <c r="DB84" s="169">
        <v>3076.2750000000001</v>
      </c>
      <c r="DC84" s="169">
        <v>3142.5590000000002</v>
      </c>
      <c r="DD84" s="169">
        <v>3245.192</v>
      </c>
      <c r="DE84" s="169">
        <v>3248.13</v>
      </c>
      <c r="DF84" s="169">
        <v>3251.011</v>
      </c>
      <c r="DG84" s="169">
        <v>3272.63</v>
      </c>
      <c r="DH84" s="169">
        <v>3516.21</v>
      </c>
      <c r="DI84" s="169">
        <v>3511.895</v>
      </c>
      <c r="DJ84" s="169">
        <v>3678.92</v>
      </c>
      <c r="DK84" s="169">
        <v>3738.3150000000001</v>
      </c>
      <c r="DL84" s="169">
        <v>3868.3909999999901</v>
      </c>
      <c r="DM84" s="169">
        <v>4107.8620000000001</v>
      </c>
      <c r="DN84" s="169">
        <v>4054.0450000000001</v>
      </c>
      <c r="DO84" s="169">
        <v>4177.6660000000002</v>
      </c>
    </row>
    <row r="85" spans="52:119">
      <c r="AZ85" s="13">
        <v>78</v>
      </c>
      <c r="BA85" s="156">
        <f t="shared" si="30"/>
        <v>2320</v>
      </c>
      <c r="BB85" s="13">
        <v>78</v>
      </c>
      <c r="BC85" s="13">
        <f t="shared" si="31"/>
        <v>-2320</v>
      </c>
      <c r="BD85" s="156">
        <f t="shared" si="32"/>
        <v>2859</v>
      </c>
      <c r="BF85" s="27">
        <f t="shared" si="33"/>
        <v>2728.7890000000002</v>
      </c>
      <c r="BG85" s="15">
        <v>78</v>
      </c>
      <c r="BH85" s="16">
        <f t="shared" si="34"/>
        <v>-2728.7890000000002</v>
      </c>
      <c r="BI85" s="26">
        <f t="shared" si="35"/>
        <v>3371.7570000000001</v>
      </c>
      <c r="BM85" s="168">
        <v>80</v>
      </c>
      <c r="BN85" s="166">
        <v>2137</v>
      </c>
      <c r="BO85" s="166">
        <v>2283.2429999999999</v>
      </c>
      <c r="BP85" s="166">
        <v>2080.3969999999999</v>
      </c>
      <c r="BQ85" s="166">
        <v>1915.241</v>
      </c>
      <c r="BR85" s="166">
        <v>2086.3629999999998</v>
      </c>
      <c r="BS85" s="166">
        <v>2254.8939999999998</v>
      </c>
      <c r="BT85" s="166">
        <v>2383.357</v>
      </c>
      <c r="BU85" s="166">
        <v>2274.6959999999999</v>
      </c>
      <c r="BV85" s="166">
        <v>2259.998</v>
      </c>
      <c r="BW85" s="166">
        <v>2739.5439999999999</v>
      </c>
      <c r="BX85" s="166">
        <v>2542.1590000000001</v>
      </c>
      <c r="BY85" s="166">
        <v>2412.8789999999999</v>
      </c>
      <c r="BZ85" s="166">
        <v>2479.2449999999999</v>
      </c>
      <c r="CA85" s="166">
        <v>2411.6759999999999</v>
      </c>
      <c r="CB85" s="166">
        <v>2548.2779999999998</v>
      </c>
      <c r="CC85" s="166">
        <v>2647.3739999999998</v>
      </c>
      <c r="CD85" s="166">
        <v>2642.15</v>
      </c>
      <c r="CE85" s="166">
        <v>2631.5340000000001</v>
      </c>
      <c r="CF85" s="166">
        <v>2632.1079999999902</v>
      </c>
      <c r="CG85" s="166">
        <v>2707.239</v>
      </c>
      <c r="CH85" s="166">
        <v>2880.6869999999999</v>
      </c>
      <c r="CI85" s="166">
        <v>2815.22099999999</v>
      </c>
      <c r="CJ85" s="166">
        <v>2926.1030000000001</v>
      </c>
      <c r="CK85" s="166">
        <v>3002.0450000000001</v>
      </c>
      <c r="CL85" s="166">
        <v>3219.991</v>
      </c>
      <c r="CM85" s="164">
        <v>3304.578</v>
      </c>
      <c r="CN85" s="164"/>
      <c r="CO85" s="171">
        <v>80</v>
      </c>
      <c r="CP85" s="169">
        <v>2809</v>
      </c>
      <c r="CQ85" s="169">
        <v>2692.587</v>
      </c>
      <c r="CR85" s="169">
        <v>2647.9140000000002</v>
      </c>
      <c r="CS85" s="169">
        <v>2449.4189999999999</v>
      </c>
      <c r="CT85" s="169">
        <v>2678.6529999999998</v>
      </c>
      <c r="CU85" s="169">
        <v>2914.1089999999999</v>
      </c>
      <c r="CV85" s="169">
        <v>2955.3159999999998</v>
      </c>
      <c r="CW85" s="169">
        <v>2864.43099999999</v>
      </c>
      <c r="CX85" s="169">
        <v>2769.9250000000002</v>
      </c>
      <c r="CY85" s="169">
        <v>3414.1579999999999</v>
      </c>
      <c r="CZ85" s="169">
        <v>3250.712</v>
      </c>
      <c r="DA85" s="169">
        <v>3057.7190000000001</v>
      </c>
      <c r="DB85" s="169">
        <v>3137.2529999999902</v>
      </c>
      <c r="DC85" s="169">
        <v>2962.7529999999902</v>
      </c>
      <c r="DD85" s="169">
        <v>3026.973</v>
      </c>
      <c r="DE85" s="169">
        <v>3126.6770000000001</v>
      </c>
      <c r="DF85" s="169">
        <v>3131.0229999999901</v>
      </c>
      <c r="DG85" s="169">
        <v>3134.0749999999998</v>
      </c>
      <c r="DH85" s="169">
        <v>3156.674</v>
      </c>
      <c r="DI85" s="169">
        <v>3391.3879999999999</v>
      </c>
      <c r="DJ85" s="169">
        <v>3390.049</v>
      </c>
      <c r="DK85" s="169">
        <v>3551.4789999999998</v>
      </c>
      <c r="DL85" s="169">
        <v>3610.808</v>
      </c>
      <c r="DM85" s="169">
        <v>3737.8209999999999</v>
      </c>
      <c r="DN85" s="169">
        <v>3970.3739999999998</v>
      </c>
      <c r="DO85" s="169">
        <v>3920.277</v>
      </c>
    </row>
    <row r="86" spans="52:119">
      <c r="AZ86" s="13">
        <v>79</v>
      </c>
      <c r="BA86" s="156">
        <f t="shared" si="30"/>
        <v>2414</v>
      </c>
      <c r="BB86" s="13">
        <v>79</v>
      </c>
      <c r="BC86" s="13">
        <f t="shared" si="31"/>
        <v>-2414</v>
      </c>
      <c r="BD86" s="156">
        <f t="shared" si="32"/>
        <v>2802</v>
      </c>
      <c r="BF86" s="27">
        <f t="shared" si="33"/>
        <v>2535.8850000000002</v>
      </c>
      <c r="BG86" s="15">
        <v>79</v>
      </c>
      <c r="BH86" s="16">
        <f t="shared" si="34"/>
        <v>-2535.8850000000002</v>
      </c>
      <c r="BI86" s="26">
        <f t="shared" si="35"/>
        <v>3175.6550000000002</v>
      </c>
      <c r="BM86" s="168">
        <v>81</v>
      </c>
      <c r="BN86" s="166">
        <v>1950</v>
      </c>
      <c r="BO86" s="166">
        <v>2021.7079999999901</v>
      </c>
      <c r="BP86" s="166">
        <v>2156.4209999999998</v>
      </c>
      <c r="BQ86" s="166">
        <v>1971.15299999999</v>
      </c>
      <c r="BR86" s="166">
        <v>1815.48</v>
      </c>
      <c r="BS86" s="166">
        <v>1976.6179999999999</v>
      </c>
      <c r="BT86" s="166">
        <v>2138.7689999999998</v>
      </c>
      <c r="BU86" s="166">
        <v>2262.433</v>
      </c>
      <c r="BV86" s="166">
        <v>2161.643</v>
      </c>
      <c r="BW86" s="166">
        <v>2148.5859999999998</v>
      </c>
      <c r="BX86" s="166">
        <v>2607.1909999999998</v>
      </c>
      <c r="BY86" s="166">
        <v>2420.6570000000002</v>
      </c>
      <c r="BZ86" s="166">
        <v>2298.9989999999998</v>
      </c>
      <c r="CA86" s="166">
        <v>2362.0630000000001</v>
      </c>
      <c r="CB86" s="166">
        <v>2299.0509999999999</v>
      </c>
      <c r="CC86" s="166">
        <v>2428.9539999999902</v>
      </c>
      <c r="CD86" s="166">
        <v>2524.797</v>
      </c>
      <c r="CE86" s="166">
        <v>2521.2840000000001</v>
      </c>
      <c r="CF86" s="166">
        <v>2512.4360000000001</v>
      </c>
      <c r="CG86" s="166">
        <v>2514.8029999999999</v>
      </c>
      <c r="CH86" s="166">
        <v>2588.3220000000001</v>
      </c>
      <c r="CI86" s="166">
        <v>2754.9090000000001</v>
      </c>
      <c r="CJ86" s="166">
        <v>2694.857</v>
      </c>
      <c r="CK86" s="166">
        <v>2801.6320000000001</v>
      </c>
      <c r="CL86" s="166">
        <v>2876.8449999999998</v>
      </c>
      <c r="CM86" s="164">
        <v>3086.413</v>
      </c>
      <c r="CN86" s="164"/>
      <c r="CO86" s="171">
        <v>81</v>
      </c>
      <c r="CP86" s="169">
        <v>2707</v>
      </c>
      <c r="CQ86" s="169">
        <v>2670.8939999999998</v>
      </c>
      <c r="CR86" s="169">
        <v>2552.607</v>
      </c>
      <c r="CS86" s="169">
        <v>2513.6289999999999</v>
      </c>
      <c r="CT86" s="169">
        <v>2331.0360000000001</v>
      </c>
      <c r="CU86" s="169">
        <v>2547.9609999999998</v>
      </c>
      <c r="CV86" s="169">
        <v>2771.598</v>
      </c>
      <c r="CW86" s="169">
        <v>2813.5709999999999</v>
      </c>
      <c r="CX86" s="169">
        <v>2728.9359999999901</v>
      </c>
      <c r="CY86" s="169">
        <v>2641.4</v>
      </c>
      <c r="CZ86" s="169">
        <v>3256.2829999999999</v>
      </c>
      <c r="DA86" s="169">
        <v>3100.9090000000001</v>
      </c>
      <c r="DB86" s="169">
        <v>2919.0340000000001</v>
      </c>
      <c r="DC86" s="169">
        <v>2994.145</v>
      </c>
      <c r="DD86" s="169">
        <v>2829.4589999999998</v>
      </c>
      <c r="DE86" s="169">
        <v>2891.1729999999998</v>
      </c>
      <c r="DF86" s="169">
        <v>2987.3779999999902</v>
      </c>
      <c r="DG86" s="169">
        <v>2993.1909999999998</v>
      </c>
      <c r="DH86" s="169">
        <v>2996.5520000000001</v>
      </c>
      <c r="DI86" s="169">
        <v>3020.0259999999998</v>
      </c>
      <c r="DJ86" s="169">
        <v>3244.5830000000001</v>
      </c>
      <c r="DK86" s="169">
        <v>3246.2659999999901</v>
      </c>
      <c r="DL86" s="169">
        <v>3401.1929999999902</v>
      </c>
      <c r="DM86" s="169">
        <v>3460.0520000000001</v>
      </c>
      <c r="DN86" s="169">
        <v>3583.46</v>
      </c>
      <c r="DO86" s="169">
        <v>3807.7539999999999</v>
      </c>
    </row>
    <row r="87" spans="52:119">
      <c r="AZ87" s="13">
        <v>80</v>
      </c>
      <c r="BA87" s="156">
        <f t="shared" si="30"/>
        <v>2137</v>
      </c>
      <c r="BB87" s="13">
        <v>80</v>
      </c>
      <c r="BC87" s="13">
        <f t="shared" si="31"/>
        <v>-2137</v>
      </c>
      <c r="BD87" s="156">
        <f t="shared" si="32"/>
        <v>2809</v>
      </c>
      <c r="BF87" s="27">
        <f t="shared" si="33"/>
        <v>2542.1590000000001</v>
      </c>
      <c r="BG87" s="15">
        <v>80</v>
      </c>
      <c r="BH87" s="16">
        <f t="shared" si="34"/>
        <v>-2542.1590000000001</v>
      </c>
      <c r="BI87" s="26">
        <f t="shared" si="35"/>
        <v>3250.712</v>
      </c>
      <c r="BM87" s="168">
        <v>82</v>
      </c>
      <c r="BN87" s="166">
        <v>1889</v>
      </c>
      <c r="BO87" s="166">
        <v>1815.9579999999901</v>
      </c>
      <c r="BP87" s="166">
        <v>1881.61</v>
      </c>
      <c r="BQ87" s="166">
        <v>2003.002</v>
      </c>
      <c r="BR87" s="166">
        <v>1834.09</v>
      </c>
      <c r="BS87" s="166">
        <v>1689.1029999999901</v>
      </c>
      <c r="BT87" s="166">
        <v>1842.89</v>
      </c>
      <c r="BU87" s="166">
        <v>1995.13299999999</v>
      </c>
      <c r="BV87" s="166">
        <v>2111.31</v>
      </c>
      <c r="BW87" s="166">
        <v>2019.567</v>
      </c>
      <c r="BX87" s="166">
        <v>2008.7179999999901</v>
      </c>
      <c r="BY87" s="166">
        <v>2440.7260000000001</v>
      </c>
      <c r="BZ87" s="166">
        <v>2267.3910000000001</v>
      </c>
      <c r="CA87" s="166">
        <v>2155.0810000000001</v>
      </c>
      <c r="CB87" s="166">
        <v>2214.21</v>
      </c>
      <c r="CC87" s="166">
        <v>2156.893</v>
      </c>
      <c r="CD87" s="166">
        <v>2278.732</v>
      </c>
      <c r="CE87" s="166">
        <v>2370.0410000000002</v>
      </c>
      <c r="CF87" s="166">
        <v>2368.502</v>
      </c>
      <c r="CG87" s="166">
        <v>2361.7649999999999</v>
      </c>
      <c r="CH87" s="166">
        <v>2365.973</v>
      </c>
      <c r="CI87" s="166">
        <v>2437.1260000000002</v>
      </c>
      <c r="CJ87" s="166">
        <v>2594.7220000000002</v>
      </c>
      <c r="CK87" s="166">
        <v>2540.9780000000001</v>
      </c>
      <c r="CL87" s="166">
        <v>2642.5159999999901</v>
      </c>
      <c r="CM87" s="164">
        <v>2716.18</v>
      </c>
      <c r="CN87" s="164"/>
      <c r="CO87" s="171">
        <v>82</v>
      </c>
      <c r="CP87" s="169">
        <v>2620</v>
      </c>
      <c r="CQ87" s="169">
        <v>2574.0429999999901</v>
      </c>
      <c r="CR87" s="169">
        <v>2535.9139999999902</v>
      </c>
      <c r="CS87" s="169">
        <v>2424.047</v>
      </c>
      <c r="CT87" s="169">
        <v>2386.6750000000002</v>
      </c>
      <c r="CU87" s="169">
        <v>2216.8020000000001</v>
      </c>
      <c r="CV87" s="169">
        <v>2423.9749999999999</v>
      </c>
      <c r="CW87" s="169">
        <v>2637.6459999999902</v>
      </c>
      <c r="CX87" s="169">
        <v>2680.56</v>
      </c>
      <c r="CY87" s="169">
        <v>2600.7710000000002</v>
      </c>
      <c r="CZ87" s="169">
        <v>2519.884</v>
      </c>
      <c r="DA87" s="169">
        <v>3108.1590000000001</v>
      </c>
      <c r="DB87" s="169">
        <v>2959.1039999999998</v>
      </c>
      <c r="DC87" s="169">
        <v>2788.07</v>
      </c>
      <c r="DD87" s="169">
        <v>2858.7570000000001</v>
      </c>
      <c r="DE87" s="169">
        <v>2703.4829999999902</v>
      </c>
      <c r="DF87" s="169">
        <v>2762.9079999999999</v>
      </c>
      <c r="DG87" s="169">
        <v>2855.9650000000001</v>
      </c>
      <c r="DH87" s="169">
        <v>2863.17</v>
      </c>
      <c r="DI87" s="169">
        <v>2866.6259999999902</v>
      </c>
      <c r="DJ87" s="169">
        <v>2891.143</v>
      </c>
      <c r="DK87" s="169">
        <v>3106.145</v>
      </c>
      <c r="DL87" s="169">
        <v>3110.8020000000001</v>
      </c>
      <c r="DM87" s="169">
        <v>3259.67</v>
      </c>
      <c r="DN87" s="169">
        <v>3318.3820000000001</v>
      </c>
      <c r="DO87" s="169">
        <v>3438.328</v>
      </c>
    </row>
    <row r="88" spans="52:119">
      <c r="AZ88" s="13">
        <v>81</v>
      </c>
      <c r="BA88" s="156">
        <f t="shared" si="30"/>
        <v>1950</v>
      </c>
      <c r="BB88" s="13">
        <v>81</v>
      </c>
      <c r="BC88" s="13">
        <f t="shared" si="31"/>
        <v>-1950</v>
      </c>
      <c r="BD88" s="156">
        <f t="shared" si="32"/>
        <v>2707</v>
      </c>
      <c r="BF88" s="27">
        <f t="shared" si="33"/>
        <v>2607.1909999999998</v>
      </c>
      <c r="BG88" s="15">
        <v>81</v>
      </c>
      <c r="BH88" s="16">
        <f t="shared" si="34"/>
        <v>-2607.1909999999998</v>
      </c>
      <c r="BI88" s="26">
        <f t="shared" si="35"/>
        <v>3256.2829999999999</v>
      </c>
      <c r="BM88" s="168">
        <v>83</v>
      </c>
      <c r="BN88" s="166">
        <v>1762</v>
      </c>
      <c r="BO88" s="166">
        <v>1748.3720000000001</v>
      </c>
      <c r="BP88" s="166">
        <v>1681.4469999999999</v>
      </c>
      <c r="BQ88" s="166">
        <v>1744.0119999999999</v>
      </c>
      <c r="BR88" s="166">
        <v>1858.31</v>
      </c>
      <c r="BS88" s="166">
        <v>1704.3620000000001</v>
      </c>
      <c r="BT88" s="166">
        <v>1569.7619999999999</v>
      </c>
      <c r="BU88" s="166">
        <v>1714.5239999999999</v>
      </c>
      <c r="BV88" s="166">
        <v>1857.6479999999999</v>
      </c>
      <c r="BW88" s="166">
        <v>1967.5519999999999</v>
      </c>
      <c r="BX88" s="166">
        <v>1883.9159999999999</v>
      </c>
      <c r="BY88" s="166">
        <v>1874.7059999999999</v>
      </c>
      <c r="BZ88" s="166">
        <v>2281.194</v>
      </c>
      <c r="CA88" s="166">
        <v>2120.2570000000001</v>
      </c>
      <c r="CB88" s="166">
        <v>2016.6369999999999</v>
      </c>
      <c r="CC88" s="166">
        <v>2071.9839999999999</v>
      </c>
      <c r="CD88" s="166">
        <v>2019.954</v>
      </c>
      <c r="CE88" s="166">
        <v>2134.0410000000002</v>
      </c>
      <c r="CF88" s="166">
        <v>2221.0720000000001</v>
      </c>
      <c r="CG88" s="166">
        <v>2220.8890000000001</v>
      </c>
      <c r="CH88" s="166">
        <v>2216.0810000000001</v>
      </c>
      <c r="CI88" s="166">
        <v>2222.0320000000002</v>
      </c>
      <c r="CJ88" s="166">
        <v>2290.7860000000001</v>
      </c>
      <c r="CK88" s="166">
        <v>2439.8270000000002</v>
      </c>
      <c r="CL88" s="166">
        <v>2391.8179999999902</v>
      </c>
      <c r="CM88" s="164">
        <v>2488.2280000000001</v>
      </c>
      <c r="CN88" s="164"/>
      <c r="CO88" s="171">
        <v>83</v>
      </c>
      <c r="CP88" s="169">
        <v>2311</v>
      </c>
      <c r="CQ88" s="169">
        <v>2469.0250000000001</v>
      </c>
      <c r="CR88" s="169">
        <v>2424.223</v>
      </c>
      <c r="CS88" s="169">
        <v>2390.3339999999998</v>
      </c>
      <c r="CT88" s="169">
        <v>2284.8539999999998</v>
      </c>
      <c r="CU88" s="169">
        <v>2250.15</v>
      </c>
      <c r="CV88" s="169">
        <v>2093.2510000000002</v>
      </c>
      <c r="CW88" s="169">
        <v>2289.3910000000001</v>
      </c>
      <c r="CX88" s="169">
        <v>2491.808</v>
      </c>
      <c r="CY88" s="169">
        <v>2535.23</v>
      </c>
      <c r="CZ88" s="169">
        <v>2461.098</v>
      </c>
      <c r="DA88" s="169">
        <v>2387.076</v>
      </c>
      <c r="DB88" s="169">
        <v>2945.1869999999999</v>
      </c>
      <c r="DC88" s="169">
        <v>2804.3339999999998</v>
      </c>
      <c r="DD88" s="169">
        <v>2644.7059999999901</v>
      </c>
      <c r="DE88" s="169">
        <v>2710.8649999999998</v>
      </c>
      <c r="DF88" s="169">
        <v>2565.837</v>
      </c>
      <c r="DG88" s="169">
        <v>2622.7309999999902</v>
      </c>
      <c r="DH88" s="169">
        <v>2712.172</v>
      </c>
      <c r="DI88" s="169">
        <v>2720.7579999999998</v>
      </c>
      <c r="DJ88" s="169">
        <v>2724.5329999999999</v>
      </c>
      <c r="DK88" s="169">
        <v>2749.9549999999999</v>
      </c>
      <c r="DL88" s="169">
        <v>2954.4229999999998</v>
      </c>
      <c r="DM88" s="169">
        <v>2961.9569999999999</v>
      </c>
      <c r="DN88" s="169">
        <v>3104.154</v>
      </c>
      <c r="DO88" s="169">
        <v>3162.3330000000001</v>
      </c>
    </row>
    <row r="89" spans="52:119">
      <c r="AZ89" s="13">
        <v>82</v>
      </c>
      <c r="BA89" s="156">
        <f t="shared" si="30"/>
        <v>1889</v>
      </c>
      <c r="BB89" s="13">
        <v>82</v>
      </c>
      <c r="BC89" s="13">
        <f t="shared" si="31"/>
        <v>-1889</v>
      </c>
      <c r="BD89" s="156">
        <f t="shared" si="32"/>
        <v>2620</v>
      </c>
      <c r="BF89" s="27">
        <f t="shared" si="33"/>
        <v>2008.7179999999901</v>
      </c>
      <c r="BG89" s="15">
        <v>82</v>
      </c>
      <c r="BH89" s="16">
        <f t="shared" si="34"/>
        <v>-2008.7179999999901</v>
      </c>
      <c r="BI89" s="26">
        <f t="shared" si="35"/>
        <v>2519.884</v>
      </c>
      <c r="BM89" s="168">
        <v>84</v>
      </c>
      <c r="BN89" s="166">
        <v>1487</v>
      </c>
      <c r="BO89" s="166">
        <v>1611.8009999999999</v>
      </c>
      <c r="BP89" s="166">
        <v>1599.164</v>
      </c>
      <c r="BQ89" s="166">
        <v>1539.1420000000001</v>
      </c>
      <c r="BR89" s="166">
        <v>1602.2329999999999</v>
      </c>
      <c r="BS89" s="166">
        <v>1703.729</v>
      </c>
      <c r="BT89" s="166">
        <v>1565.7449999999999</v>
      </c>
      <c r="BU89" s="166">
        <v>1443.6989999999901</v>
      </c>
      <c r="BV89" s="166">
        <v>1578.5629999999901</v>
      </c>
      <c r="BW89" s="166">
        <v>1712.35</v>
      </c>
      <c r="BX89" s="166">
        <v>1814.9579999999901</v>
      </c>
      <c r="BY89" s="166">
        <v>1739.9770000000001</v>
      </c>
      <c r="BZ89" s="166">
        <v>1732.5609999999999</v>
      </c>
      <c r="CA89" s="166">
        <v>2111.6619999999998</v>
      </c>
      <c r="CB89" s="166">
        <v>1963.9</v>
      </c>
      <c r="CC89" s="166">
        <v>1869.3510000000001</v>
      </c>
      <c r="CD89" s="166">
        <v>1920.6569999999999</v>
      </c>
      <c r="CE89" s="166">
        <v>1874.076</v>
      </c>
      <c r="CF89" s="166">
        <v>1979.8119999999999</v>
      </c>
      <c r="CG89" s="166">
        <v>2062.27</v>
      </c>
      <c r="CH89" s="166">
        <v>2063.7849999999999</v>
      </c>
      <c r="CI89" s="166">
        <v>2060.7849999999999</v>
      </c>
      <c r="CJ89" s="166">
        <v>2068.5459999999998</v>
      </c>
      <c r="CK89" s="166">
        <v>2134.6689999999999</v>
      </c>
      <c r="CL89" s="166">
        <v>2274.5429999999901</v>
      </c>
      <c r="CM89" s="164">
        <v>2232.5720000000001</v>
      </c>
      <c r="CN89" s="164"/>
      <c r="CO89" s="171">
        <v>84</v>
      </c>
      <c r="CP89" s="169">
        <v>2057</v>
      </c>
      <c r="CQ89" s="169">
        <v>2174.221</v>
      </c>
      <c r="CR89" s="169">
        <v>2310.8629999999998</v>
      </c>
      <c r="CS89" s="169">
        <v>2273.0479999999998</v>
      </c>
      <c r="CT89" s="169">
        <v>2242.5859999999998</v>
      </c>
      <c r="CU89" s="169">
        <v>2144.65</v>
      </c>
      <c r="CV89" s="169">
        <v>2114.683</v>
      </c>
      <c r="CW89" s="169">
        <v>1969.0709999999999</v>
      </c>
      <c r="CX89" s="169">
        <v>2154.38</v>
      </c>
      <c r="CY89" s="169">
        <v>2345.6529999999998</v>
      </c>
      <c r="CZ89" s="169">
        <v>2389.7600000000002</v>
      </c>
      <c r="DA89" s="169">
        <v>2321.3939999999998</v>
      </c>
      <c r="DB89" s="169">
        <v>2253.7420000000002</v>
      </c>
      <c r="DC89" s="169">
        <v>2781.9459999999999</v>
      </c>
      <c r="DD89" s="169">
        <v>2649.4059999999999</v>
      </c>
      <c r="DE89" s="169">
        <v>2501.15</v>
      </c>
      <c r="DF89" s="169">
        <v>2562.9490000000001</v>
      </c>
      <c r="DG89" s="169">
        <v>2428.0650000000001</v>
      </c>
      <c r="DH89" s="169">
        <v>2482.4879999999998</v>
      </c>
      <c r="DI89" s="169">
        <v>2568.498</v>
      </c>
      <c r="DJ89" s="169">
        <v>2578.5709999999999</v>
      </c>
      <c r="DK89" s="169">
        <v>2582.866</v>
      </c>
      <c r="DL89" s="169">
        <v>2609.3000000000002</v>
      </c>
      <c r="DM89" s="169">
        <v>2803.5</v>
      </c>
      <c r="DN89" s="169">
        <v>2814.0329999999999</v>
      </c>
      <c r="DO89" s="169">
        <v>2949.7640000000001</v>
      </c>
    </row>
    <row r="90" spans="52:119">
      <c r="AZ90" s="13">
        <v>83</v>
      </c>
      <c r="BA90" s="156">
        <f t="shared" si="30"/>
        <v>1762</v>
      </c>
      <c r="BB90" s="13">
        <v>83</v>
      </c>
      <c r="BC90" s="13">
        <f t="shared" si="31"/>
        <v>-1762</v>
      </c>
      <c r="BD90" s="156">
        <f t="shared" si="32"/>
        <v>2311</v>
      </c>
      <c r="BF90" s="27">
        <f t="shared" si="33"/>
        <v>1883.9159999999999</v>
      </c>
      <c r="BG90" s="15">
        <v>83</v>
      </c>
      <c r="BH90" s="16">
        <f t="shared" si="34"/>
        <v>-1883.9159999999999</v>
      </c>
      <c r="BI90" s="26">
        <f t="shared" si="35"/>
        <v>2461.098</v>
      </c>
      <c r="BM90" s="168">
        <v>85</v>
      </c>
      <c r="BN90" s="166">
        <v>1481</v>
      </c>
      <c r="BO90" s="166">
        <v>1357.722</v>
      </c>
      <c r="BP90" s="166">
        <v>1470.8050000000001</v>
      </c>
      <c r="BQ90" s="166">
        <v>1464.117</v>
      </c>
      <c r="BR90" s="166">
        <v>1412.5360000000001</v>
      </c>
      <c r="BS90" s="166">
        <v>1472.5529999999901</v>
      </c>
      <c r="BT90" s="166">
        <v>1562.9379999999901</v>
      </c>
      <c r="BU90" s="166">
        <v>1439.6120000000001</v>
      </c>
      <c r="BV90" s="166">
        <v>1329.5609999999999</v>
      </c>
      <c r="BW90" s="166">
        <v>1455.2360000000001</v>
      </c>
      <c r="BX90" s="166">
        <v>1579.8489999999999</v>
      </c>
      <c r="BY90" s="166">
        <v>1675.723</v>
      </c>
      <c r="BZ90" s="166">
        <v>1608.829</v>
      </c>
      <c r="CA90" s="166">
        <v>1603.0889999999999</v>
      </c>
      <c r="CB90" s="166">
        <v>1956.654</v>
      </c>
      <c r="CC90" s="166">
        <v>1820.827</v>
      </c>
      <c r="CD90" s="166">
        <v>1734.604</v>
      </c>
      <c r="CE90" s="166">
        <v>1782.154</v>
      </c>
      <c r="CF90" s="166">
        <v>1740.942</v>
      </c>
      <c r="CG90" s="166">
        <v>1838.7079999999901</v>
      </c>
      <c r="CH90" s="166">
        <v>1916.8440000000001</v>
      </c>
      <c r="CI90" s="166">
        <v>1919.8389999999999</v>
      </c>
      <c r="CJ90" s="166">
        <v>1918.953</v>
      </c>
      <c r="CK90" s="166">
        <v>1928.2439999999999</v>
      </c>
      <c r="CL90" s="166">
        <v>1992.011</v>
      </c>
      <c r="CM90" s="164">
        <v>2123.3820000000001</v>
      </c>
      <c r="CN90" s="164"/>
      <c r="CO90" s="171">
        <v>85</v>
      </c>
      <c r="CP90" s="169">
        <v>1965</v>
      </c>
      <c r="CQ90" s="169">
        <v>1909.9939999999999</v>
      </c>
      <c r="CR90" s="169">
        <v>2015.75799999999</v>
      </c>
      <c r="CS90" s="169">
        <v>2140.739</v>
      </c>
      <c r="CT90" s="169">
        <v>2108.5569999999998</v>
      </c>
      <c r="CU90" s="169">
        <v>2081.0720000000001</v>
      </c>
      <c r="CV90" s="169">
        <v>1993.2249999999999</v>
      </c>
      <c r="CW90" s="169">
        <v>1966.3109999999999</v>
      </c>
      <c r="CX90" s="169">
        <v>1832.87</v>
      </c>
      <c r="CY90" s="169">
        <v>2006.0709999999999</v>
      </c>
      <c r="CZ90" s="169">
        <v>2185.4369999999999</v>
      </c>
      <c r="DA90" s="169">
        <v>2229.8020000000001</v>
      </c>
      <c r="DB90" s="169">
        <v>2167.127</v>
      </c>
      <c r="DC90" s="169">
        <v>2105.9389999999999</v>
      </c>
      <c r="DD90" s="169">
        <v>2601.154</v>
      </c>
      <c r="DE90" s="169">
        <v>2477.7109999999998</v>
      </c>
      <c r="DF90" s="169">
        <v>2341.5619999999999</v>
      </c>
      <c r="DG90" s="169">
        <v>2398.7260000000001</v>
      </c>
      <c r="DH90" s="169">
        <v>2274.6260000000002</v>
      </c>
      <c r="DI90" s="169">
        <v>2326.2759999999998</v>
      </c>
      <c r="DJ90" s="169">
        <v>2408.5120000000002</v>
      </c>
      <c r="DK90" s="169">
        <v>2419.7719999999999</v>
      </c>
      <c r="DL90" s="169">
        <v>2424.4209999999998</v>
      </c>
      <c r="DM90" s="169">
        <v>2451.5569999999998</v>
      </c>
      <c r="DN90" s="169">
        <v>2634.5609999999901</v>
      </c>
      <c r="DO90" s="169">
        <v>2647.424</v>
      </c>
    </row>
    <row r="91" spans="52:119">
      <c r="AZ91" s="13">
        <v>84</v>
      </c>
      <c r="BA91" s="156">
        <f t="shared" si="30"/>
        <v>1487</v>
      </c>
      <c r="BB91" s="13">
        <v>84</v>
      </c>
      <c r="BC91" s="13">
        <f t="shared" si="31"/>
        <v>-1487</v>
      </c>
      <c r="BD91" s="156">
        <f t="shared" si="32"/>
        <v>2057</v>
      </c>
      <c r="BF91" s="27">
        <f t="shared" si="33"/>
        <v>1814.9579999999901</v>
      </c>
      <c r="BG91" s="15">
        <v>84</v>
      </c>
      <c r="BH91" s="16">
        <f t="shared" si="34"/>
        <v>-1814.9579999999901</v>
      </c>
      <c r="BI91" s="26">
        <f t="shared" si="35"/>
        <v>2389.7600000000002</v>
      </c>
      <c r="BM91" s="168">
        <v>86</v>
      </c>
      <c r="BN91" s="166">
        <v>1249</v>
      </c>
      <c r="BO91" s="166">
        <v>1329.5609999999999</v>
      </c>
      <c r="BP91" s="166">
        <v>1217.6220000000001</v>
      </c>
      <c r="BQ91" s="166">
        <v>1322.425</v>
      </c>
      <c r="BR91" s="166">
        <v>1320.0629999999901</v>
      </c>
      <c r="BS91" s="166">
        <v>1275.1880000000001</v>
      </c>
      <c r="BT91" s="166">
        <v>1329.7190000000001</v>
      </c>
      <c r="BU91" s="166">
        <v>1411.7739999999999</v>
      </c>
      <c r="BV91" s="166">
        <v>1303.1989999999901</v>
      </c>
      <c r="BW91" s="166">
        <v>1205.223</v>
      </c>
      <c r="BX91" s="166">
        <v>1320.5709999999999</v>
      </c>
      <c r="BY91" s="166">
        <v>1435.1679999999999</v>
      </c>
      <c r="BZ91" s="166">
        <v>1524.0139999999999</v>
      </c>
      <c r="CA91" s="166">
        <v>1465.297</v>
      </c>
      <c r="CB91" s="166">
        <v>1461.1610000000001</v>
      </c>
      <c r="CC91" s="166">
        <v>1786.4679999999901</v>
      </c>
      <c r="CD91" s="166">
        <v>1663.8489999999999</v>
      </c>
      <c r="CE91" s="166">
        <v>1586.4189999999901</v>
      </c>
      <c r="CF91" s="166">
        <v>1629.835</v>
      </c>
      <c r="CG91" s="166">
        <v>1594.085</v>
      </c>
      <c r="CH91" s="166">
        <v>1683.1589999999901</v>
      </c>
      <c r="CI91" s="166">
        <v>1756.354</v>
      </c>
      <c r="CJ91" s="166">
        <v>1760.7860000000001</v>
      </c>
      <c r="CK91" s="166">
        <v>1761.808</v>
      </c>
      <c r="CL91" s="166">
        <v>1772.4760000000001</v>
      </c>
      <c r="CM91" s="164">
        <v>1833.26799999999</v>
      </c>
      <c r="CN91" s="164"/>
      <c r="CO91" s="171">
        <v>86</v>
      </c>
      <c r="CP91" s="169">
        <v>1853</v>
      </c>
      <c r="CQ91" s="169">
        <v>1807.02799999999</v>
      </c>
      <c r="CR91" s="169">
        <v>1752.0989999999999</v>
      </c>
      <c r="CS91" s="169">
        <v>1847.64299999999</v>
      </c>
      <c r="CT91" s="169">
        <v>1955.713</v>
      </c>
      <c r="CU91" s="169">
        <v>1934.671</v>
      </c>
      <c r="CV91" s="169">
        <v>1912.04799999999</v>
      </c>
      <c r="CW91" s="169">
        <v>1833.067</v>
      </c>
      <c r="CX91" s="169">
        <v>1808.482</v>
      </c>
      <c r="CY91" s="169">
        <v>1687.8910000000001</v>
      </c>
      <c r="CZ91" s="169">
        <v>1849.0350000000001</v>
      </c>
      <c r="DA91" s="169">
        <v>2015.787</v>
      </c>
      <c r="DB91" s="169">
        <v>2059.9839999999999</v>
      </c>
      <c r="DC91" s="169">
        <v>2003.203</v>
      </c>
      <c r="DD91" s="169">
        <v>1948.8109999999999</v>
      </c>
      <c r="DE91" s="169">
        <v>2408.8719999999998</v>
      </c>
      <c r="DF91" s="169">
        <v>2295.3029999999999</v>
      </c>
      <c r="DG91" s="169">
        <v>2171.7669999999998</v>
      </c>
      <c r="DH91" s="169">
        <v>2223.614</v>
      </c>
      <c r="DI91" s="169">
        <v>2110.973</v>
      </c>
      <c r="DJ91" s="169">
        <v>2159.6610000000001</v>
      </c>
      <c r="DK91" s="169">
        <v>2237.5679999999902</v>
      </c>
      <c r="DL91" s="169">
        <v>2249.989</v>
      </c>
      <c r="DM91" s="169">
        <v>2254.8289999999902</v>
      </c>
      <c r="DN91" s="169">
        <v>2282.5229999999901</v>
      </c>
      <c r="DO91" s="169">
        <v>2453.5520000000001</v>
      </c>
    </row>
    <row r="92" spans="52:119">
      <c r="AZ92" s="13">
        <v>85</v>
      </c>
      <c r="BA92" s="156">
        <f t="shared" si="30"/>
        <v>1481</v>
      </c>
      <c r="BB92" s="13">
        <v>85</v>
      </c>
      <c r="BC92" s="13">
        <f t="shared" si="31"/>
        <v>-1481</v>
      </c>
      <c r="BD92" s="156">
        <f t="shared" si="32"/>
        <v>1965</v>
      </c>
      <c r="BF92" s="27">
        <f t="shared" si="33"/>
        <v>1579.8489999999999</v>
      </c>
      <c r="BG92" s="15">
        <v>85</v>
      </c>
      <c r="BH92" s="16">
        <f t="shared" si="34"/>
        <v>-1579.8489999999999</v>
      </c>
      <c r="BI92" s="26">
        <f t="shared" si="35"/>
        <v>2185.4369999999999</v>
      </c>
      <c r="BM92" s="168">
        <v>87</v>
      </c>
      <c r="BN92" s="166">
        <v>1103</v>
      </c>
      <c r="BO92" s="166">
        <v>1094.385</v>
      </c>
      <c r="BP92" s="166">
        <v>1161.9069999999999</v>
      </c>
      <c r="BQ92" s="166">
        <v>1067.607</v>
      </c>
      <c r="BR92" s="166">
        <v>1162.414</v>
      </c>
      <c r="BS92" s="166">
        <v>1160.5730000000001</v>
      </c>
      <c r="BT92" s="166">
        <v>1123.9100000000001</v>
      </c>
      <c r="BU92" s="166">
        <v>1173.1600000000001</v>
      </c>
      <c r="BV92" s="166">
        <v>1246.2460000000001</v>
      </c>
      <c r="BW92" s="166">
        <v>1152.829</v>
      </c>
      <c r="BX92" s="166">
        <v>1067.54</v>
      </c>
      <c r="BY92" s="166">
        <v>1171.5609999999999</v>
      </c>
      <c r="BZ92" s="166">
        <v>1274.8339999999901</v>
      </c>
      <c r="CA92" s="166">
        <v>1355.4779999999901</v>
      </c>
      <c r="CB92" s="166">
        <v>1305.2539999999999</v>
      </c>
      <c r="CC92" s="166">
        <v>1302.7570000000001</v>
      </c>
      <c r="CD92" s="166">
        <v>1595.9879999999901</v>
      </c>
      <c r="CE92" s="166">
        <v>1487.732</v>
      </c>
      <c r="CF92" s="166">
        <v>1420.0250000000001</v>
      </c>
      <c r="CG92" s="166">
        <v>1459.098</v>
      </c>
      <c r="CH92" s="166">
        <v>1429.171</v>
      </c>
      <c r="CI92" s="166">
        <v>1509.069</v>
      </c>
      <c r="CJ92" s="166">
        <v>1576.385</v>
      </c>
      <c r="CK92" s="166">
        <v>1582.3050000000001</v>
      </c>
      <c r="CL92" s="166">
        <v>1585.201</v>
      </c>
      <c r="CM92" s="164">
        <v>1597.09</v>
      </c>
      <c r="CN92" s="164"/>
      <c r="CO92" s="171">
        <v>87</v>
      </c>
      <c r="CP92" s="169">
        <v>1693</v>
      </c>
      <c r="CQ92" s="169">
        <v>1694.973</v>
      </c>
      <c r="CR92" s="169">
        <v>1645.325</v>
      </c>
      <c r="CS92" s="169">
        <v>1597.7079999999901</v>
      </c>
      <c r="CT92" s="169">
        <v>1686.0160000000001</v>
      </c>
      <c r="CU92" s="169">
        <v>1784.664</v>
      </c>
      <c r="CV92" s="169">
        <v>1768.8150000000001</v>
      </c>
      <c r="CW92" s="169">
        <v>1749.453</v>
      </c>
      <c r="CX92" s="169">
        <v>1679.4949999999999</v>
      </c>
      <c r="CY92" s="169">
        <v>1657.7449999999999</v>
      </c>
      <c r="CZ92" s="169">
        <v>1549.45</v>
      </c>
      <c r="DA92" s="169">
        <v>1698.28799999999</v>
      </c>
      <c r="DB92" s="169">
        <v>1852.67</v>
      </c>
      <c r="DC92" s="169">
        <v>1896.4169999999999</v>
      </c>
      <c r="DD92" s="169">
        <v>1845.4389999999901</v>
      </c>
      <c r="DE92" s="169">
        <v>1797.0839999999901</v>
      </c>
      <c r="DF92" s="169">
        <v>2222.92</v>
      </c>
      <c r="DG92" s="169">
        <v>2118.7779999999998</v>
      </c>
      <c r="DH92" s="169">
        <v>2007.086</v>
      </c>
      <c r="DI92" s="169">
        <v>2054.0279999999998</v>
      </c>
      <c r="DJ92" s="169">
        <v>1952.1879999999901</v>
      </c>
      <c r="DK92" s="169">
        <v>1997.9659999999999</v>
      </c>
      <c r="DL92" s="169">
        <v>2071.6120000000001</v>
      </c>
      <c r="DM92" s="169">
        <v>2084.951</v>
      </c>
      <c r="DN92" s="169">
        <v>2089.9479999999999</v>
      </c>
      <c r="DO92" s="169">
        <v>2118.0219999999999</v>
      </c>
    </row>
    <row r="93" spans="52:119">
      <c r="AZ93" s="13">
        <v>86</v>
      </c>
      <c r="BA93" s="156">
        <f t="shared" si="30"/>
        <v>1249</v>
      </c>
      <c r="BB93" s="13">
        <v>86</v>
      </c>
      <c r="BC93" s="13">
        <f t="shared" si="31"/>
        <v>-1249</v>
      </c>
      <c r="BD93" s="156">
        <f t="shared" si="32"/>
        <v>1853</v>
      </c>
      <c r="BF93" s="27">
        <f t="shared" si="33"/>
        <v>1320.5709999999999</v>
      </c>
      <c r="BG93" s="15">
        <v>86</v>
      </c>
      <c r="BH93" s="16">
        <f t="shared" si="34"/>
        <v>-1320.5709999999999</v>
      </c>
      <c r="BI93" s="26">
        <f t="shared" si="35"/>
        <v>1849.0350000000001</v>
      </c>
      <c r="BM93" s="168">
        <v>88</v>
      </c>
      <c r="BN93" s="166">
        <v>932</v>
      </c>
      <c r="BO93" s="166">
        <v>953.92600000000004</v>
      </c>
      <c r="BP93" s="166">
        <v>947.27599999999995</v>
      </c>
      <c r="BQ93" s="166">
        <v>1005.432</v>
      </c>
      <c r="BR93" s="166">
        <v>919.49099999999999</v>
      </c>
      <c r="BS93" s="166">
        <v>1010.452</v>
      </c>
      <c r="BT93" s="166">
        <v>1008.414</v>
      </c>
      <c r="BU93" s="166">
        <v>979.34399999999903</v>
      </c>
      <c r="BV93" s="166">
        <v>1022.813</v>
      </c>
      <c r="BW93" s="166">
        <v>1086.548</v>
      </c>
      <c r="BX93" s="166">
        <v>1008.15199999999</v>
      </c>
      <c r="BY93" s="166">
        <v>934.52300000000002</v>
      </c>
      <c r="BZ93" s="166">
        <v>1027.443</v>
      </c>
      <c r="CA93" s="166">
        <v>1119.808</v>
      </c>
      <c r="CB93" s="166">
        <v>1192.433</v>
      </c>
      <c r="CC93" s="166">
        <v>1150.21</v>
      </c>
      <c r="CD93" s="166">
        <v>1149.193</v>
      </c>
      <c r="CE93" s="166">
        <v>1411.3050000000001</v>
      </c>
      <c r="CF93" s="166">
        <v>1316.6089999999999</v>
      </c>
      <c r="CG93" s="166">
        <v>1258.0739999999901</v>
      </c>
      <c r="CH93" s="166">
        <v>1292.826</v>
      </c>
      <c r="CI93" s="166">
        <v>1268.2539999999999</v>
      </c>
      <c r="CJ93" s="166">
        <v>1339.1779999999901</v>
      </c>
      <c r="CK93" s="166">
        <v>1400.731</v>
      </c>
      <c r="CL93" s="166">
        <v>1407.8019999999999</v>
      </c>
      <c r="CM93" s="164">
        <v>1412.2919999999999</v>
      </c>
      <c r="CN93" s="164"/>
      <c r="CO93" s="171">
        <v>88</v>
      </c>
      <c r="CP93" s="169">
        <v>1596</v>
      </c>
      <c r="CQ93" s="169">
        <v>1524.2439999999999</v>
      </c>
      <c r="CR93" s="169">
        <v>1520.2260000000001</v>
      </c>
      <c r="CS93" s="169">
        <v>1473.0519999999999</v>
      </c>
      <c r="CT93" s="169">
        <v>1435.665</v>
      </c>
      <c r="CU93" s="169">
        <v>1518.3520000000001</v>
      </c>
      <c r="CV93" s="169">
        <v>1604.6010000000001</v>
      </c>
      <c r="CW93" s="169">
        <v>1593.414</v>
      </c>
      <c r="CX93" s="169">
        <v>1577.5439999999901</v>
      </c>
      <c r="CY93" s="169">
        <v>1517.171</v>
      </c>
      <c r="CZ93" s="169">
        <v>1498.3920000000001</v>
      </c>
      <c r="DA93" s="169">
        <v>1402.396</v>
      </c>
      <c r="DB93" s="169">
        <v>1538.0450000000001</v>
      </c>
      <c r="DC93" s="169">
        <v>1679.02799999999</v>
      </c>
      <c r="DD93" s="169">
        <v>1722.0729999999901</v>
      </c>
      <c r="DE93" s="169">
        <v>1676.88</v>
      </c>
      <c r="DF93" s="169">
        <v>1634.8339999999901</v>
      </c>
      <c r="DG93" s="169">
        <v>2023.912</v>
      </c>
      <c r="DH93" s="169">
        <v>1929.8720000000001</v>
      </c>
      <c r="DI93" s="169">
        <v>1830.6969999999999</v>
      </c>
      <c r="DJ93" s="169">
        <v>1872.4670000000001</v>
      </c>
      <c r="DK93" s="169">
        <v>1781.931</v>
      </c>
      <c r="DL93" s="169">
        <v>1824.569</v>
      </c>
      <c r="DM93" s="169">
        <v>1893.453</v>
      </c>
      <c r="DN93" s="169">
        <v>1907.557</v>
      </c>
      <c r="DO93" s="169">
        <v>1912.8440000000001</v>
      </c>
    </row>
    <row r="94" spans="52:119">
      <c r="AZ94" s="13">
        <v>87</v>
      </c>
      <c r="BA94" s="156">
        <f t="shared" si="30"/>
        <v>1103</v>
      </c>
      <c r="BB94" s="13">
        <v>87</v>
      </c>
      <c r="BC94" s="13">
        <f t="shared" si="31"/>
        <v>-1103</v>
      </c>
      <c r="BD94" s="156">
        <f t="shared" si="32"/>
        <v>1693</v>
      </c>
      <c r="BF94" s="27">
        <f t="shared" si="33"/>
        <v>1067.54</v>
      </c>
      <c r="BG94" s="15">
        <v>87</v>
      </c>
      <c r="BH94" s="16">
        <f t="shared" si="34"/>
        <v>-1067.54</v>
      </c>
      <c r="BI94" s="26">
        <f t="shared" si="35"/>
        <v>1549.45</v>
      </c>
      <c r="BM94" s="168">
        <v>89</v>
      </c>
      <c r="BN94" s="166">
        <v>717</v>
      </c>
      <c r="BO94" s="166">
        <v>795.68600000000004</v>
      </c>
      <c r="BP94" s="166">
        <v>812.63599999999997</v>
      </c>
      <c r="BQ94" s="166">
        <v>809.48299999999995</v>
      </c>
      <c r="BR94" s="166">
        <v>859.56299999999999</v>
      </c>
      <c r="BS94" s="166">
        <v>785.89800000000002</v>
      </c>
      <c r="BT94" s="166">
        <v>866.41600000000005</v>
      </c>
      <c r="BU94" s="166">
        <v>866.072</v>
      </c>
      <c r="BV94" s="166">
        <v>843.50199999999995</v>
      </c>
      <c r="BW94" s="166">
        <v>881.70500000000004</v>
      </c>
      <c r="BX94" s="166">
        <v>936.55399999999997</v>
      </c>
      <c r="BY94" s="166">
        <v>871.20100000000002</v>
      </c>
      <c r="BZ94" s="166">
        <v>808.94299999999998</v>
      </c>
      <c r="CA94" s="166">
        <v>890.70699999999999</v>
      </c>
      <c r="CB94" s="166">
        <v>972.07799999999997</v>
      </c>
      <c r="CC94" s="166">
        <v>1036.5</v>
      </c>
      <c r="CD94" s="166">
        <v>1001.538</v>
      </c>
      <c r="CE94" s="166">
        <v>1001.533</v>
      </c>
      <c r="CF94" s="166">
        <v>1232.817</v>
      </c>
      <c r="CG94" s="166">
        <v>1151.1610000000001</v>
      </c>
      <c r="CH94" s="166">
        <v>1101.3150000000001</v>
      </c>
      <c r="CI94" s="166">
        <v>1131.798</v>
      </c>
      <c r="CJ94" s="166">
        <v>1112.03</v>
      </c>
      <c r="CK94" s="166">
        <v>1174.2819999999999</v>
      </c>
      <c r="CL94" s="166">
        <v>1229.873</v>
      </c>
      <c r="CM94" s="164">
        <v>1237.82</v>
      </c>
      <c r="CN94" s="164"/>
      <c r="CO94" s="171">
        <v>89</v>
      </c>
      <c r="CP94" s="169">
        <v>1290</v>
      </c>
      <c r="CQ94" s="169">
        <v>1407.681</v>
      </c>
      <c r="CR94" s="169">
        <v>1339.204</v>
      </c>
      <c r="CS94" s="169">
        <v>1339.19</v>
      </c>
      <c r="CT94" s="169">
        <v>1295.768</v>
      </c>
      <c r="CU94" s="169">
        <v>1269.4939999999999</v>
      </c>
      <c r="CV94" s="169">
        <v>1340.915</v>
      </c>
      <c r="CW94" s="169">
        <v>1417.4089999999901</v>
      </c>
      <c r="CX94" s="169">
        <v>1410.386</v>
      </c>
      <c r="CY94" s="169">
        <v>1397.962</v>
      </c>
      <c r="CZ94" s="169">
        <v>1346.8339999999901</v>
      </c>
      <c r="DA94" s="169">
        <v>1330.4770000000001</v>
      </c>
      <c r="DB94" s="169">
        <v>1247.1389999999999</v>
      </c>
      <c r="DC94" s="169">
        <v>1368.979</v>
      </c>
      <c r="DD94" s="169">
        <v>1495.6610000000001</v>
      </c>
      <c r="DE94" s="169">
        <v>1536.902</v>
      </c>
      <c r="DF94" s="169">
        <v>1497.5219999999999</v>
      </c>
      <c r="DG94" s="169">
        <v>1461.9069999999999</v>
      </c>
      <c r="DH94" s="169">
        <v>1811.6859999999999</v>
      </c>
      <c r="DI94" s="169">
        <v>1728.164</v>
      </c>
      <c r="DJ94" s="169">
        <v>1641.8019999999999</v>
      </c>
      <c r="DK94" s="169">
        <v>1678.971</v>
      </c>
      <c r="DL94" s="169">
        <v>1599.9970000000001</v>
      </c>
      <c r="DM94" s="169">
        <v>1639.41299999999</v>
      </c>
      <c r="DN94" s="169">
        <v>1703.08</v>
      </c>
      <c r="DO94" s="169">
        <v>1717.7339999999999</v>
      </c>
    </row>
    <row r="95" spans="52:119">
      <c r="AZ95" s="13">
        <v>88</v>
      </c>
      <c r="BA95" s="156">
        <f t="shared" si="30"/>
        <v>932</v>
      </c>
      <c r="BB95" s="13">
        <v>88</v>
      </c>
      <c r="BC95" s="13">
        <f t="shared" si="31"/>
        <v>-932</v>
      </c>
      <c r="BD95" s="156">
        <f t="shared" si="32"/>
        <v>1596</v>
      </c>
      <c r="BF95" s="27">
        <f t="shared" si="33"/>
        <v>1008.15199999999</v>
      </c>
      <c r="BG95" s="15">
        <v>88</v>
      </c>
      <c r="BH95" s="16">
        <f t="shared" si="34"/>
        <v>-1008.15199999999</v>
      </c>
      <c r="BI95" s="26">
        <f t="shared" si="35"/>
        <v>1498.3920000000001</v>
      </c>
      <c r="BM95" s="168">
        <v>90</v>
      </c>
      <c r="BN95" s="166">
        <v>2467</v>
      </c>
      <c r="BO95" s="166">
        <v>2538.4850000000001</v>
      </c>
      <c r="BP95" s="166">
        <v>2651.9559999999901</v>
      </c>
      <c r="BQ95" s="166">
        <v>2757.18099999999</v>
      </c>
      <c r="BR95" s="166">
        <v>2832.5169999999998</v>
      </c>
      <c r="BS95" s="166">
        <v>2936.6279999999902</v>
      </c>
      <c r="BT95" s="166">
        <v>2964.1239999999998</v>
      </c>
      <c r="BU95" s="166">
        <v>3056.2909999999902</v>
      </c>
      <c r="BV95" s="166">
        <v>3133.915</v>
      </c>
      <c r="BW95" s="166">
        <v>3183.5809999999901</v>
      </c>
      <c r="BX95" s="166">
        <v>3260.77</v>
      </c>
      <c r="BY95" s="166">
        <v>3370.634</v>
      </c>
      <c r="BZ95" s="166">
        <v>3409.2359999999999</v>
      </c>
      <c r="CA95" s="166">
        <v>3389.5929999999998</v>
      </c>
      <c r="CB95" s="166">
        <v>3445.433</v>
      </c>
      <c r="CC95" s="166">
        <v>3567.25</v>
      </c>
      <c r="CD95" s="166">
        <v>3729.9870000000001</v>
      </c>
      <c r="CE95" s="166">
        <v>3841.8609999999999</v>
      </c>
      <c r="CF95" s="166">
        <v>3939.3139999999999</v>
      </c>
      <c r="CG95" s="166">
        <v>4229.1660000000002</v>
      </c>
      <c r="CH95" s="166">
        <v>4406.0820000000003</v>
      </c>
      <c r="CI95" s="166">
        <v>4509.5</v>
      </c>
      <c r="CJ95" s="166">
        <v>4614.4830000000002</v>
      </c>
      <c r="CK95" s="166">
        <v>4679.7950000000001</v>
      </c>
      <c r="CL95" s="166">
        <v>4779.4920000000002</v>
      </c>
      <c r="CM95" s="164">
        <v>4906.5320000000002</v>
      </c>
      <c r="CN95" s="164"/>
      <c r="CO95" s="171">
        <v>90</v>
      </c>
      <c r="CP95" s="169">
        <v>5354</v>
      </c>
      <c r="CQ95" s="169">
        <v>5419.6059999999998</v>
      </c>
      <c r="CR95" s="169">
        <v>5511.9219999999996</v>
      </c>
      <c r="CS95" s="169">
        <v>5537.1469999999999</v>
      </c>
      <c r="CT95" s="169">
        <v>5572.27</v>
      </c>
      <c r="CU95" s="169">
        <v>5565.9769999999999</v>
      </c>
      <c r="CV95" s="169">
        <v>5535.4539999999997</v>
      </c>
      <c r="CW95" s="169">
        <v>5578.433</v>
      </c>
      <c r="CX95" s="169">
        <v>5684.7539999999999</v>
      </c>
      <c r="CY95" s="169">
        <v>5776.7489999999998</v>
      </c>
      <c r="CZ95" s="169">
        <v>5851.0590000000002</v>
      </c>
      <c r="DA95" s="169">
        <v>5878.3549999999996</v>
      </c>
      <c r="DB95" s="169">
        <v>5893.61</v>
      </c>
      <c r="DC95" s="169">
        <v>5839.1189999999997</v>
      </c>
      <c r="DD95" s="169">
        <v>5903.0129999999999</v>
      </c>
      <c r="DE95" s="169">
        <v>6074.8149999999996</v>
      </c>
      <c r="DF95" s="169">
        <v>6268.2919999999904</v>
      </c>
      <c r="DG95" s="169">
        <v>6407.6239999999998</v>
      </c>
      <c r="DH95" s="169">
        <v>6504.1</v>
      </c>
      <c r="DI95" s="169">
        <v>6905.9939999999997</v>
      </c>
      <c r="DJ95" s="169">
        <v>7181.3549999999996</v>
      </c>
      <c r="DK95" s="169">
        <v>7339.4059999999999</v>
      </c>
      <c r="DL95" s="169">
        <v>7496.5159999999996</v>
      </c>
      <c r="DM95" s="169">
        <v>7555.049</v>
      </c>
      <c r="DN95" s="169">
        <v>7630.65</v>
      </c>
      <c r="DO95" s="169">
        <v>7745.7559999999903</v>
      </c>
    </row>
    <row r="96" spans="52:119">
      <c r="AZ96" s="13">
        <v>89</v>
      </c>
      <c r="BA96" s="156">
        <f t="shared" si="30"/>
        <v>717</v>
      </c>
      <c r="BB96" s="13">
        <v>89</v>
      </c>
      <c r="BC96" s="13">
        <f t="shared" si="31"/>
        <v>-717</v>
      </c>
      <c r="BD96" s="156">
        <f t="shared" si="32"/>
        <v>1290</v>
      </c>
      <c r="BF96" s="27">
        <f t="shared" si="33"/>
        <v>936.55399999999997</v>
      </c>
      <c r="BG96" s="15">
        <v>89</v>
      </c>
      <c r="BH96" s="16">
        <f t="shared" si="34"/>
        <v>-936.55399999999997</v>
      </c>
      <c r="BI96" s="26">
        <f t="shared" si="35"/>
        <v>1346.8339999999901</v>
      </c>
      <c r="CA96" s="18">
        <f t="shared" ref="CA96:CA97" si="36">AZ96</f>
        <v>89</v>
      </c>
      <c r="CB96" s="19">
        <f t="shared" ref="CB96:CB97" si="37">BI96-BA96</f>
        <v>629.83399999999006</v>
      </c>
      <c r="CC96" s="19">
        <f t="shared" ref="CC96:CC97" si="38">BF96-BD96</f>
        <v>-353.44600000000003</v>
      </c>
      <c r="CD96" s="19"/>
      <c r="CE96" s="18">
        <v>89</v>
      </c>
      <c r="CF96" s="18">
        <f>SUM(BA$7:BA96)+SUM(BD$7:BD96)</f>
        <v>1133553</v>
      </c>
      <c r="CG96" s="18">
        <f>SUM(BF$7:BF96)+SUM(BI$7:BI96)</f>
        <v>1176877.5289999999</v>
      </c>
    </row>
    <row r="97" spans="52:85">
      <c r="AZ97" s="29">
        <v>90</v>
      </c>
      <c r="BA97" s="156">
        <f t="shared" si="30"/>
        <v>2467</v>
      </c>
      <c r="BB97" s="13">
        <v>90</v>
      </c>
      <c r="BC97" s="13">
        <f t="shared" si="31"/>
        <v>-2467</v>
      </c>
      <c r="BD97" s="156">
        <f t="shared" si="32"/>
        <v>5354</v>
      </c>
      <c r="BF97" s="27">
        <f t="shared" si="33"/>
        <v>3260.77</v>
      </c>
      <c r="BG97" s="15">
        <v>90</v>
      </c>
      <c r="BH97" s="16">
        <f t="shared" si="34"/>
        <v>-3260.77</v>
      </c>
      <c r="BI97" s="26">
        <f t="shared" si="35"/>
        <v>5851.0590000000002</v>
      </c>
      <c r="CA97" s="18">
        <f t="shared" si="36"/>
        <v>90</v>
      </c>
      <c r="CB97" s="19">
        <f t="shared" si="37"/>
        <v>3384.0590000000002</v>
      </c>
      <c r="CC97" s="19">
        <f t="shared" si="38"/>
        <v>-2093.23</v>
      </c>
      <c r="CD97" s="19"/>
      <c r="CE97" s="18">
        <v>90</v>
      </c>
      <c r="CF97" s="18">
        <f>SUM(BA$7:BA97)+SUM(BD$7:BD97)</f>
        <v>1141374</v>
      </c>
      <c r="CG97" s="18">
        <f>SUM(BF$7:BF97)+SUM(BI$7:BI97)</f>
        <v>1185989.358</v>
      </c>
    </row>
    <row r="98" spans="52:85" ht="15.75" thickBot="1">
      <c r="AZ98" s="1" t="s">
        <v>33</v>
      </c>
      <c r="BA98" s="28">
        <f>SUM(BA7:BA97)</f>
        <v>565146</v>
      </c>
      <c r="BB98" s="28"/>
      <c r="BC98" s="28"/>
      <c r="BD98" s="28">
        <f>SUM(BD7:BD97)</f>
        <v>576228</v>
      </c>
      <c r="BE98" s="28"/>
      <c r="BF98" s="63">
        <f>SUM(BF7:BF97)</f>
        <v>590756.44799999986</v>
      </c>
      <c r="BG98" s="28"/>
      <c r="BH98" s="28"/>
      <c r="BI98" s="28">
        <f>SUM(BI7:BI97)</f>
        <v>595232.91</v>
      </c>
      <c r="CB98" s="19">
        <f>SUM(CB7:CB97)</f>
        <v>587463.27599999972</v>
      </c>
      <c r="CC98" s="19">
        <f>SUM(CC7:CC97)</f>
        <v>583236.45499999961</v>
      </c>
      <c r="CD98" s="19"/>
    </row>
    <row r="99" spans="52:85" ht="15.75" thickTop="1"/>
  </sheetData>
  <sheetProtection sheet="1" objects="1" scenarios="1"/>
  <mergeCells count="3">
    <mergeCell ref="J35:N35"/>
    <mergeCell ref="F35:I35"/>
    <mergeCell ref="A35:D35"/>
  </mergeCell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1</xdr:col>
                    <xdr:colOff>104775</xdr:colOff>
                    <xdr:row>3</xdr:row>
                    <xdr:rowOff>47625</xdr:rowOff>
                  </from>
                  <to>
                    <xdr:col>3</xdr:col>
                    <xdr:colOff>171450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J41"/>
  <sheetViews>
    <sheetView zoomScale="110" zoomScaleNormal="110" workbookViewId="0">
      <selection activeCell="J17" sqref="J17"/>
    </sheetView>
  </sheetViews>
  <sheetFormatPr defaultRowHeight="15"/>
  <cols>
    <col min="1" max="1" width="9.140625" style="55"/>
    <col min="8" max="8" width="9.140625" style="164"/>
    <col min="9" max="9" width="9.5703125" style="164" customWidth="1"/>
    <col min="16" max="16" width="13.42578125" style="174" bestFit="1" customWidth="1"/>
    <col min="17" max="22" width="9.140625" style="174"/>
  </cols>
  <sheetData>
    <row r="1" spans="1:36">
      <c r="A1" s="106" t="s">
        <v>0</v>
      </c>
      <c r="B1">
        <v>2006</v>
      </c>
      <c r="C1">
        <v>2008</v>
      </c>
      <c r="D1">
        <v>2010</v>
      </c>
      <c r="E1">
        <v>2012</v>
      </c>
      <c r="F1">
        <v>2014</v>
      </c>
      <c r="G1">
        <v>2016</v>
      </c>
      <c r="H1" s="164">
        <v>2018</v>
      </c>
      <c r="I1" s="164" t="s">
        <v>61</v>
      </c>
    </row>
    <row r="2" spans="1:36">
      <c r="A2" s="55">
        <v>2004</v>
      </c>
      <c r="Q2" s="172"/>
      <c r="R2" s="172"/>
      <c r="S2" s="172"/>
      <c r="T2" s="172"/>
      <c r="U2" s="172"/>
      <c r="V2" s="172"/>
    </row>
    <row r="3" spans="1:36">
      <c r="A3" s="55">
        <v>2005</v>
      </c>
      <c r="Q3" s="157"/>
      <c r="R3" s="157"/>
      <c r="S3" s="157"/>
      <c r="T3" s="157"/>
      <c r="U3" s="157"/>
    </row>
    <row r="4" spans="1:36">
      <c r="A4" s="55">
        <v>2006</v>
      </c>
      <c r="B4" s="109">
        <v>1006503</v>
      </c>
      <c r="C4" s="109"/>
      <c r="D4" s="109"/>
      <c r="E4" s="109"/>
      <c r="F4" s="109"/>
      <c r="G4" s="109"/>
      <c r="H4" s="109"/>
      <c r="I4" s="109"/>
      <c r="J4" s="104"/>
      <c r="K4" s="104"/>
      <c r="L4" s="104"/>
      <c r="M4" s="104"/>
      <c r="N4" s="104"/>
      <c r="O4" s="104"/>
      <c r="P4" s="143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</row>
    <row r="5" spans="1:36">
      <c r="A5" s="55">
        <v>2007</v>
      </c>
      <c r="B5" s="109">
        <v>1011930</v>
      </c>
      <c r="C5" s="110"/>
      <c r="D5" s="110"/>
      <c r="E5" s="110"/>
      <c r="F5" s="110"/>
      <c r="G5" s="110"/>
      <c r="H5" s="110"/>
      <c r="I5" s="110"/>
      <c r="Q5" s="104"/>
      <c r="R5" s="104"/>
      <c r="S5" s="104"/>
      <c r="T5" s="104"/>
      <c r="U5" s="104"/>
      <c r="V5" s="104"/>
    </row>
    <row r="6" spans="1:36">
      <c r="A6" s="55">
        <v>2008</v>
      </c>
      <c r="B6" s="109">
        <v>1018789</v>
      </c>
      <c r="C6" s="111">
        <v>1019228</v>
      </c>
      <c r="D6" s="111"/>
      <c r="E6" s="111"/>
      <c r="F6" s="111"/>
      <c r="G6" s="111"/>
      <c r="H6" s="111"/>
      <c r="I6" s="111"/>
      <c r="J6" s="103"/>
      <c r="K6" s="103"/>
      <c r="L6" s="103"/>
      <c r="M6" s="103"/>
      <c r="N6" s="103"/>
      <c r="O6" s="103"/>
      <c r="Q6" s="104"/>
      <c r="R6" s="104"/>
      <c r="S6" s="104"/>
      <c r="T6" s="104"/>
      <c r="U6" s="104"/>
      <c r="V6" s="104"/>
      <c r="W6" s="103"/>
      <c r="X6" s="103"/>
      <c r="Y6" s="103"/>
      <c r="Z6" s="103"/>
      <c r="AA6" s="103"/>
      <c r="AB6" s="103"/>
      <c r="AC6" s="103"/>
      <c r="AD6" s="103"/>
      <c r="AE6" s="103"/>
    </row>
    <row r="7" spans="1:36">
      <c r="A7" s="55">
        <v>2009</v>
      </c>
      <c r="B7" s="109">
        <v>1025943</v>
      </c>
      <c r="C7" s="111">
        <v>1026887.4</v>
      </c>
      <c r="D7" s="110"/>
      <c r="E7" s="110"/>
      <c r="F7" s="110"/>
      <c r="G7" s="110"/>
      <c r="H7" s="110"/>
      <c r="I7" s="110"/>
      <c r="P7" s="143"/>
      <c r="Q7" s="104"/>
      <c r="R7" s="104"/>
      <c r="S7" s="104"/>
      <c r="T7" s="104"/>
      <c r="U7" s="104"/>
      <c r="V7" s="104"/>
    </row>
    <row r="8" spans="1:36">
      <c r="A8" s="55">
        <v>2010</v>
      </c>
      <c r="B8" s="109">
        <v>1033407</v>
      </c>
      <c r="C8" s="111">
        <v>1034975.3</v>
      </c>
      <c r="D8" s="107">
        <v>1031942</v>
      </c>
      <c r="E8" s="107"/>
      <c r="F8" s="107"/>
      <c r="G8" s="107"/>
      <c r="H8" s="107"/>
      <c r="I8" s="107"/>
      <c r="J8" s="102"/>
      <c r="K8" s="102"/>
      <c r="L8" s="102"/>
      <c r="M8" s="102"/>
      <c r="N8" s="102"/>
      <c r="O8" s="102"/>
      <c r="Q8" s="104"/>
      <c r="R8" s="104"/>
      <c r="S8" s="104"/>
      <c r="T8" s="104"/>
      <c r="U8" s="104"/>
      <c r="V8" s="104"/>
      <c r="W8" s="102"/>
      <c r="X8" s="102"/>
      <c r="Y8" s="102"/>
      <c r="Z8" s="102"/>
      <c r="AA8" s="102"/>
      <c r="AB8" s="102"/>
      <c r="AC8" s="102"/>
      <c r="AD8" s="102"/>
      <c r="AE8" s="102"/>
    </row>
    <row r="9" spans="1:36">
      <c r="A9" s="55">
        <v>2011</v>
      </c>
      <c r="B9" s="109">
        <v>1040983</v>
      </c>
      <c r="C9" s="111">
        <v>1042893.5</v>
      </c>
      <c r="D9" s="107">
        <v>1042854.64</v>
      </c>
      <c r="E9" s="110"/>
      <c r="F9" s="110"/>
      <c r="G9" s="110"/>
      <c r="H9" s="110"/>
      <c r="I9" s="110"/>
      <c r="Q9" s="104"/>
      <c r="R9" s="104"/>
      <c r="S9" s="104"/>
      <c r="T9" s="104"/>
      <c r="U9" s="104"/>
      <c r="V9" s="104"/>
    </row>
    <row r="10" spans="1:36">
      <c r="A10" s="55">
        <v>2012</v>
      </c>
      <c r="B10" s="109">
        <v>1048542</v>
      </c>
      <c r="C10" s="111">
        <v>1050654.3999999999</v>
      </c>
      <c r="D10" s="107">
        <v>1054461.0766</v>
      </c>
      <c r="E10" s="108">
        <v>1085417</v>
      </c>
      <c r="F10" s="108"/>
      <c r="G10" s="108"/>
      <c r="H10" s="108"/>
      <c r="I10" s="108"/>
      <c r="J10" s="105"/>
      <c r="K10" s="105"/>
      <c r="L10" s="105"/>
      <c r="M10" s="105"/>
      <c r="N10" s="105"/>
      <c r="O10" s="105"/>
      <c r="P10" s="143"/>
      <c r="Q10" s="104"/>
      <c r="R10" s="104"/>
      <c r="S10" s="104"/>
      <c r="T10" s="104"/>
      <c r="U10" s="104"/>
      <c r="V10" s="104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</row>
    <row r="11" spans="1:36">
      <c r="A11" s="55">
        <v>2013</v>
      </c>
      <c r="B11" s="109">
        <v>1055968</v>
      </c>
      <c r="C11" s="111">
        <v>1058381.3999999999</v>
      </c>
      <c r="D11" s="107">
        <v>1066126.4617999999</v>
      </c>
      <c r="E11" s="108">
        <v>1093373.5</v>
      </c>
      <c r="F11" s="110"/>
      <c r="G11" s="110"/>
      <c r="H11" s="110"/>
      <c r="I11" s="110"/>
      <c r="Q11" s="104"/>
      <c r="R11" s="104"/>
      <c r="S11" s="104"/>
      <c r="T11" s="104"/>
      <c r="U11" s="104"/>
      <c r="V11" s="104"/>
    </row>
    <row r="12" spans="1:36">
      <c r="A12" s="55">
        <v>2014</v>
      </c>
      <c r="B12" s="109">
        <v>1063405</v>
      </c>
      <c r="C12" s="111">
        <v>1066060.7</v>
      </c>
      <c r="D12" s="107">
        <v>1077692.4835000001</v>
      </c>
      <c r="E12" s="108">
        <v>1101675.1000000001</v>
      </c>
      <c r="F12" s="112">
        <v>1101360</v>
      </c>
      <c r="G12" s="110"/>
      <c r="H12" s="110"/>
      <c r="I12" s="110"/>
      <c r="K12" s="4"/>
      <c r="L12" s="4"/>
      <c r="M12" s="4"/>
      <c r="N12" s="4"/>
      <c r="O12" s="4"/>
      <c r="Q12" s="104"/>
      <c r="R12" s="104"/>
      <c r="S12" s="104"/>
      <c r="T12" s="104"/>
      <c r="U12" s="104"/>
      <c r="V12" s="10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>
      <c r="A13" s="55">
        <v>2015</v>
      </c>
      <c r="B13" s="109">
        <v>1070818</v>
      </c>
      <c r="C13" s="111">
        <v>1073671.6000000001</v>
      </c>
      <c r="D13" s="107">
        <v>1089020.1439</v>
      </c>
      <c r="E13" s="108">
        <v>1109761.3999999999</v>
      </c>
      <c r="F13" s="112">
        <v>1112604.48</v>
      </c>
      <c r="G13" s="110"/>
      <c r="H13" s="110"/>
      <c r="I13" s="110"/>
      <c r="P13" s="143"/>
      <c r="Q13" s="104"/>
      <c r="R13" s="104"/>
      <c r="S13" s="104"/>
      <c r="T13" s="104"/>
      <c r="U13" s="104"/>
      <c r="V13" s="104"/>
    </row>
    <row r="14" spans="1:36">
      <c r="A14" s="55">
        <v>2016</v>
      </c>
      <c r="B14" s="109">
        <v>1078238</v>
      </c>
      <c r="C14" s="111">
        <v>1081370.3999999999</v>
      </c>
      <c r="D14" s="107">
        <v>1100239.5131000001</v>
      </c>
      <c r="E14" s="108">
        <v>1118285.2</v>
      </c>
      <c r="F14" s="112">
        <v>1122524.2660000001</v>
      </c>
      <c r="G14" s="112">
        <v>1128077</v>
      </c>
      <c r="H14" s="112"/>
      <c r="I14" s="112"/>
      <c r="L14" s="4"/>
      <c r="M14" s="4"/>
      <c r="Q14" s="104"/>
      <c r="R14" s="104"/>
      <c r="S14" s="104"/>
      <c r="T14" s="104"/>
      <c r="U14" s="104"/>
      <c r="V14" s="104"/>
    </row>
    <row r="15" spans="1:36">
      <c r="A15" s="55">
        <v>2017</v>
      </c>
      <c r="B15" s="109">
        <v>1085651</v>
      </c>
      <c r="C15" s="111">
        <v>1089058.6000000001</v>
      </c>
      <c r="D15" s="107">
        <v>1111094.7389</v>
      </c>
      <c r="E15" s="108">
        <v>1126408.5</v>
      </c>
      <c r="F15" s="112">
        <v>1131838.321</v>
      </c>
      <c r="G15" s="112">
        <v>1137798.459</v>
      </c>
      <c r="H15" s="112"/>
      <c r="I15" s="112"/>
      <c r="L15" s="4"/>
      <c r="M15" s="4"/>
      <c r="Q15" s="104"/>
      <c r="R15" s="104"/>
      <c r="S15" s="104"/>
      <c r="T15" s="104"/>
      <c r="U15" s="104"/>
      <c r="V15" s="104"/>
    </row>
    <row r="16" spans="1:36">
      <c r="A16" s="55">
        <v>2018</v>
      </c>
      <c r="B16" s="109">
        <v>1092987</v>
      </c>
      <c r="C16" s="111">
        <v>1096685.8999999999</v>
      </c>
      <c r="D16" s="107">
        <v>1121641.0888</v>
      </c>
      <c r="E16" s="108">
        <v>1134487.3</v>
      </c>
      <c r="F16" s="112">
        <v>1140969.389</v>
      </c>
      <c r="G16" s="112">
        <v>1147290.426</v>
      </c>
      <c r="H16" s="173">
        <v>1141374</v>
      </c>
      <c r="I16" s="173">
        <v>1141374</v>
      </c>
      <c r="L16" s="4"/>
      <c r="M16" s="4"/>
      <c r="P16" s="143"/>
      <c r="Q16" s="104"/>
      <c r="R16" s="104"/>
      <c r="S16" s="104"/>
      <c r="T16" s="104"/>
      <c r="U16" s="104"/>
      <c r="V16" s="104"/>
    </row>
    <row r="17" spans="1:22">
      <c r="A17" s="55">
        <v>2019</v>
      </c>
      <c r="B17" s="109">
        <v>1100223</v>
      </c>
      <c r="C17" s="111">
        <v>1104179.3</v>
      </c>
      <c r="D17" s="107">
        <v>1131872.9813999999</v>
      </c>
      <c r="E17" s="108">
        <v>1142141.3999999999</v>
      </c>
      <c r="F17" s="112">
        <v>1149525.622</v>
      </c>
      <c r="G17" s="112">
        <v>1156185.061</v>
      </c>
      <c r="H17" s="173">
        <v>1147620</v>
      </c>
      <c r="I17" s="173">
        <v>1150264.3999999999</v>
      </c>
      <c r="L17" s="4"/>
      <c r="M17" s="4"/>
      <c r="Q17" s="104"/>
      <c r="R17" s="104"/>
      <c r="S17" s="104"/>
      <c r="T17" s="104"/>
      <c r="U17" s="104"/>
      <c r="V17" s="104"/>
    </row>
    <row r="18" spans="1:22">
      <c r="A18" s="55">
        <v>2020</v>
      </c>
      <c r="B18" s="109">
        <v>1107314</v>
      </c>
      <c r="C18" s="111">
        <v>1111534.2</v>
      </c>
      <c r="D18" s="107">
        <v>1141857.8132</v>
      </c>
      <c r="E18" s="108">
        <v>1149575.3999999999</v>
      </c>
      <c r="F18" s="112">
        <v>1157696.9350000001</v>
      </c>
      <c r="G18" s="112">
        <v>1164429.047</v>
      </c>
      <c r="H18" s="173">
        <v>1152785</v>
      </c>
      <c r="I18" s="173">
        <v>1158040.6000000001</v>
      </c>
      <c r="M18" s="4"/>
      <c r="Q18" s="104"/>
      <c r="R18" s="104"/>
      <c r="S18" s="104"/>
      <c r="T18" s="104"/>
      <c r="U18" s="104"/>
      <c r="V18" s="104"/>
    </row>
    <row r="19" spans="1:22">
      <c r="A19" s="55">
        <v>2021</v>
      </c>
      <c r="B19" s="109">
        <v>1114275</v>
      </c>
      <c r="C19" s="111">
        <v>1118781.2</v>
      </c>
      <c r="D19" s="107">
        <v>1151640.5544</v>
      </c>
      <c r="E19" s="108">
        <v>1156846.3</v>
      </c>
      <c r="F19" s="112">
        <v>1165532.5179999999</v>
      </c>
      <c r="G19" s="112">
        <v>1172132.7320000001</v>
      </c>
      <c r="H19" s="173">
        <v>1157285</v>
      </c>
      <c r="I19" s="173">
        <v>1165086.3999999999</v>
      </c>
      <c r="P19" s="143"/>
      <c r="Q19" s="104"/>
      <c r="R19" s="104"/>
      <c r="S19" s="104"/>
      <c r="T19" s="104"/>
      <c r="U19" s="104"/>
      <c r="V19" s="104"/>
    </row>
    <row r="20" spans="1:22">
      <c r="A20" s="55">
        <v>2022</v>
      </c>
      <c r="B20" s="109">
        <v>1121161</v>
      </c>
      <c r="C20" s="111">
        <v>1126033.6000000001</v>
      </c>
      <c r="D20" s="107">
        <v>1161319.4051000001</v>
      </c>
      <c r="E20" s="108">
        <v>1164088.2</v>
      </c>
      <c r="F20" s="112">
        <v>1173443.2390000001</v>
      </c>
      <c r="G20" s="112">
        <v>1179657.422</v>
      </c>
      <c r="H20" s="173">
        <v>1161477</v>
      </c>
      <c r="I20" s="173">
        <v>1171746.2</v>
      </c>
      <c r="Q20" s="104"/>
      <c r="R20" s="104"/>
      <c r="S20" s="104"/>
      <c r="T20" s="104"/>
      <c r="U20" s="104"/>
      <c r="V20" s="104"/>
    </row>
    <row r="21" spans="1:22">
      <c r="A21" s="55">
        <v>2023</v>
      </c>
      <c r="B21" s="109">
        <v>1127966</v>
      </c>
      <c r="C21" s="111">
        <v>1133343.5</v>
      </c>
      <c r="D21" s="107">
        <v>1170950.3673</v>
      </c>
      <c r="E21" s="108">
        <v>1171395.7</v>
      </c>
      <c r="F21" s="112">
        <v>1181487.2390000001</v>
      </c>
      <c r="G21" s="112">
        <v>1186980.3470000001</v>
      </c>
      <c r="H21" s="173">
        <v>1165531</v>
      </c>
      <c r="I21" s="173">
        <v>1178186.5</v>
      </c>
      <c r="Q21" s="104"/>
      <c r="R21" s="104"/>
      <c r="S21" s="104"/>
      <c r="T21" s="104"/>
      <c r="U21" s="104"/>
      <c r="V21" s="104"/>
    </row>
    <row r="22" spans="1:22">
      <c r="A22" s="55">
        <v>2024</v>
      </c>
      <c r="B22" s="109">
        <v>1134714</v>
      </c>
      <c r="C22" s="111">
        <v>1140606.8999999999</v>
      </c>
      <c r="D22" s="107">
        <v>1180405.0114</v>
      </c>
      <c r="E22" s="108">
        <v>1178698.7</v>
      </c>
      <c r="F22" s="112">
        <v>1189556.946</v>
      </c>
      <c r="G22" s="112">
        <v>1194365.969</v>
      </c>
      <c r="H22" s="173">
        <v>1169458</v>
      </c>
      <c r="I22" s="173">
        <v>1184452.1000000001</v>
      </c>
      <c r="P22" s="143"/>
      <c r="Q22" s="104"/>
      <c r="R22" s="104"/>
      <c r="S22" s="104"/>
      <c r="T22" s="104"/>
      <c r="U22" s="104"/>
      <c r="V22" s="104"/>
    </row>
    <row r="23" spans="1:22">
      <c r="A23" s="55">
        <v>2025</v>
      </c>
      <c r="B23" s="109">
        <v>1141413</v>
      </c>
      <c r="C23" s="111">
        <v>1147833.5</v>
      </c>
      <c r="D23" s="107">
        <v>1189685.6373000001</v>
      </c>
      <c r="E23" s="108">
        <v>1186059.3</v>
      </c>
      <c r="F23" s="112">
        <v>1197695.3459999999</v>
      </c>
      <c r="G23" s="112">
        <v>1201879.558</v>
      </c>
      <c r="H23" s="173">
        <v>1173363</v>
      </c>
      <c r="I23" s="173">
        <v>1190633.3999999999</v>
      </c>
      <c r="Q23" s="104"/>
      <c r="R23" s="104"/>
      <c r="S23" s="104"/>
      <c r="T23" s="104"/>
      <c r="U23" s="104"/>
      <c r="V23" s="104"/>
    </row>
    <row r="24" spans="1:22">
      <c r="A24" s="55">
        <v>2026</v>
      </c>
      <c r="B24" s="109">
        <v>1148057</v>
      </c>
      <c r="C24" s="111">
        <v>1155070.7</v>
      </c>
      <c r="D24" s="107">
        <v>1198840.8803000001</v>
      </c>
      <c r="E24" s="108">
        <v>1193422.3999999999</v>
      </c>
      <c r="F24" s="112">
        <v>1205831.078</v>
      </c>
      <c r="G24" s="112">
        <v>1209465.459</v>
      </c>
      <c r="H24" s="173">
        <v>1177470</v>
      </c>
      <c r="I24" s="173">
        <v>1196965.6000000001</v>
      </c>
      <c r="Q24" s="104"/>
      <c r="R24" s="104"/>
      <c r="S24" s="104"/>
      <c r="T24" s="104"/>
      <c r="U24" s="104"/>
      <c r="V24" s="104"/>
    </row>
    <row r="25" spans="1:22">
      <c r="A25" s="55">
        <v>2027</v>
      </c>
      <c r="B25" s="109">
        <v>1154667</v>
      </c>
      <c r="C25" s="111">
        <v>1162347.3</v>
      </c>
      <c r="D25" s="107">
        <v>1207935.7625</v>
      </c>
      <c r="E25" s="108">
        <v>1200766.8999999999</v>
      </c>
      <c r="F25" s="112">
        <v>1213953.2220000001</v>
      </c>
      <c r="G25" s="112">
        <v>1217087.956</v>
      </c>
      <c r="H25" s="173">
        <v>1181759</v>
      </c>
      <c r="I25" s="173">
        <v>1203429.8999999999</v>
      </c>
      <c r="P25" s="143"/>
      <c r="Q25" s="104"/>
      <c r="R25" s="104"/>
      <c r="S25" s="104"/>
      <c r="T25" s="104"/>
      <c r="U25" s="104"/>
      <c r="V25" s="104"/>
    </row>
    <row r="26" spans="1:22">
      <c r="A26" s="55">
        <v>2028</v>
      </c>
      <c r="B26" s="109">
        <v>1161213</v>
      </c>
      <c r="C26" s="111">
        <v>1169488.7</v>
      </c>
      <c r="D26" s="107">
        <v>1216879.2302999999</v>
      </c>
      <c r="E26" s="108">
        <v>1207944.2</v>
      </c>
      <c r="F26" s="112">
        <v>1221927.513</v>
      </c>
      <c r="G26" s="112">
        <v>1224543.2279999999</v>
      </c>
      <c r="H26" s="173">
        <v>1185989</v>
      </c>
      <c r="I26" s="173">
        <v>1209808</v>
      </c>
      <c r="Q26" s="104"/>
      <c r="R26" s="104"/>
      <c r="S26" s="104"/>
      <c r="T26" s="104"/>
      <c r="U26" s="104"/>
      <c r="V26" s="104"/>
    </row>
    <row r="27" spans="1:22">
      <c r="A27" s="55">
        <v>2029</v>
      </c>
      <c r="B27" s="109">
        <v>1167714</v>
      </c>
      <c r="C27" s="111">
        <v>1176433.8999999999</v>
      </c>
      <c r="D27" s="107">
        <v>1225766.7534</v>
      </c>
      <c r="E27" s="108">
        <v>1215069.5</v>
      </c>
      <c r="F27" s="112">
        <v>1229874.946</v>
      </c>
      <c r="G27" s="112">
        <v>1231973.01</v>
      </c>
      <c r="H27" s="173">
        <v>1190356</v>
      </c>
      <c r="I27" s="173">
        <v>1216266.3999999999</v>
      </c>
      <c r="Q27" s="104"/>
      <c r="R27" s="104"/>
      <c r="S27" s="104"/>
      <c r="T27" s="104"/>
      <c r="U27" s="104"/>
      <c r="V27" s="104"/>
    </row>
    <row r="28" spans="1:22">
      <c r="A28" s="55">
        <v>2030</v>
      </c>
      <c r="B28" s="109">
        <v>1174174</v>
      </c>
      <c r="C28" s="111">
        <v>1183211.2</v>
      </c>
      <c r="D28" s="107">
        <v>1234588.2167</v>
      </c>
      <c r="E28" s="108">
        <v>1222150.7</v>
      </c>
      <c r="F28" s="112">
        <v>1237808.0390000001</v>
      </c>
      <c r="G28" s="112">
        <v>1239403.317</v>
      </c>
      <c r="H28" s="173">
        <v>1194894</v>
      </c>
      <c r="I28" s="173">
        <v>1222833.2</v>
      </c>
      <c r="Q28" s="104"/>
      <c r="R28" s="104"/>
      <c r="S28" s="104"/>
      <c r="T28" s="104"/>
      <c r="U28" s="104"/>
      <c r="V28" s="104"/>
    </row>
    <row r="29" spans="1:22">
      <c r="A29" s="55">
        <v>2031</v>
      </c>
      <c r="B29" s="113">
        <v>1180602</v>
      </c>
      <c r="C29" s="111">
        <v>1189854.3</v>
      </c>
      <c r="D29" s="107">
        <v>1243410.7053</v>
      </c>
      <c r="E29" s="108">
        <v>1229161</v>
      </c>
      <c r="F29" s="112">
        <v>1245687.027</v>
      </c>
      <c r="G29" s="112">
        <v>1246779.2180000001</v>
      </c>
      <c r="H29" s="173">
        <v>1199533</v>
      </c>
      <c r="I29" s="173">
        <v>1229449.1000000001</v>
      </c>
      <c r="Q29" s="104"/>
      <c r="R29" s="104"/>
      <c r="S29" s="104"/>
      <c r="T29" s="104"/>
      <c r="U29" s="104"/>
      <c r="V29" s="104"/>
    </row>
    <row r="30" spans="1:22">
      <c r="A30" s="55">
        <v>2032</v>
      </c>
      <c r="B30" s="110"/>
      <c r="C30" s="111">
        <v>1196418.8999999999</v>
      </c>
      <c r="D30" s="107">
        <v>1252260.2063</v>
      </c>
      <c r="E30" s="108">
        <v>1236033.1000000001</v>
      </c>
      <c r="F30" s="112">
        <v>1253346.7790000001</v>
      </c>
      <c r="G30" s="112">
        <v>1253906.335</v>
      </c>
      <c r="H30" s="173">
        <v>1204008</v>
      </c>
      <c r="I30" s="173">
        <v>1235885.3999999999</v>
      </c>
      <c r="Q30" s="104"/>
      <c r="R30" s="104"/>
      <c r="S30" s="104"/>
      <c r="T30" s="104"/>
      <c r="U30" s="104"/>
      <c r="V30" s="104"/>
    </row>
    <row r="31" spans="1:22">
      <c r="A31" s="55">
        <v>2033</v>
      </c>
      <c r="B31" s="110"/>
      <c r="C31" s="111">
        <v>1202927.5</v>
      </c>
      <c r="D31" s="107">
        <v>1261067.6147</v>
      </c>
      <c r="E31" s="108">
        <v>1242827.7</v>
      </c>
      <c r="F31" s="112">
        <v>1260791.1680000001</v>
      </c>
      <c r="G31" s="112">
        <v>1260798.324</v>
      </c>
      <c r="H31" s="173">
        <v>1208354</v>
      </c>
      <c r="I31" s="173">
        <v>1242165.3999999999</v>
      </c>
      <c r="Q31" s="104"/>
      <c r="R31" s="104"/>
      <c r="S31" s="104"/>
      <c r="T31" s="104"/>
      <c r="U31" s="104"/>
      <c r="V31" s="104"/>
    </row>
    <row r="32" spans="1:22">
      <c r="A32" s="55">
        <v>2034</v>
      </c>
      <c r="B32" s="110"/>
      <c r="C32" s="110"/>
      <c r="D32" s="107">
        <v>1269797.9135</v>
      </c>
      <c r="E32" s="108">
        <v>1249543.8999999999</v>
      </c>
      <c r="F32" s="112">
        <v>1268109.108</v>
      </c>
      <c r="G32" s="112">
        <v>1267551.618</v>
      </c>
      <c r="H32" s="173">
        <v>1212714</v>
      </c>
      <c r="I32" s="173">
        <v>1248403.8</v>
      </c>
      <c r="Q32" s="104"/>
      <c r="R32" s="104"/>
      <c r="S32" s="104"/>
      <c r="T32" s="104"/>
      <c r="U32" s="104"/>
      <c r="V32" s="104"/>
    </row>
    <row r="33" spans="1:22">
      <c r="A33" s="55">
        <v>2035</v>
      </c>
      <c r="B33" s="110"/>
      <c r="C33" s="110"/>
      <c r="D33" s="107">
        <v>1278455.6976000001</v>
      </c>
      <c r="E33" s="108">
        <v>1256209.8</v>
      </c>
      <c r="F33" s="112">
        <v>1275404.9890000001</v>
      </c>
      <c r="G33" s="112">
        <v>1274245.764</v>
      </c>
      <c r="H33" s="173">
        <v>1217164</v>
      </c>
      <c r="I33" s="173">
        <v>1254680.3999999999</v>
      </c>
      <c r="Q33" s="104"/>
      <c r="R33" s="104"/>
      <c r="S33" s="104"/>
      <c r="T33" s="104"/>
      <c r="U33" s="104"/>
      <c r="V33" s="104"/>
    </row>
    <row r="34" spans="1:22">
      <c r="A34" s="55">
        <v>2036</v>
      </c>
      <c r="B34" s="110"/>
      <c r="C34" s="110"/>
      <c r="D34" s="110"/>
      <c r="E34" s="108">
        <v>1262840.5</v>
      </c>
      <c r="F34" s="112">
        <v>1282723.095</v>
      </c>
      <c r="G34" s="112">
        <v>1280783.561</v>
      </c>
      <c r="H34" s="173">
        <v>1221532</v>
      </c>
      <c r="I34" s="173">
        <v>1260849</v>
      </c>
      <c r="P34" s="143"/>
      <c r="Q34" s="104"/>
      <c r="R34" s="104"/>
      <c r="S34" s="104"/>
      <c r="T34" s="104"/>
      <c r="U34" s="104"/>
      <c r="V34" s="104"/>
    </row>
    <row r="35" spans="1:22">
      <c r="A35" s="55">
        <v>2037</v>
      </c>
      <c r="B35" s="110"/>
      <c r="C35" s="110"/>
      <c r="D35" s="110"/>
      <c r="E35" s="108">
        <v>1269452.1000000001</v>
      </c>
      <c r="F35" s="112">
        <v>1290073.1939999999</v>
      </c>
      <c r="G35" s="112">
        <v>1287323.254</v>
      </c>
      <c r="H35" s="173">
        <v>1225833</v>
      </c>
      <c r="I35" s="173">
        <v>1266914.3</v>
      </c>
      <c r="Q35" s="104"/>
      <c r="R35" s="104"/>
      <c r="S35" s="104"/>
      <c r="T35" s="104"/>
      <c r="U35" s="104"/>
      <c r="V35" s="104"/>
    </row>
    <row r="36" spans="1:22">
      <c r="A36" s="55">
        <v>2038</v>
      </c>
      <c r="B36" s="110"/>
      <c r="C36" s="110"/>
      <c r="D36" s="110"/>
      <c r="E36" s="110"/>
      <c r="F36" s="112">
        <v>1297411.0390000001</v>
      </c>
      <c r="G36" s="112">
        <v>1293850.9909999999</v>
      </c>
      <c r="H36" s="173">
        <v>1230018</v>
      </c>
      <c r="I36" s="173">
        <v>1272817.2</v>
      </c>
      <c r="Q36" s="104"/>
      <c r="R36" s="104"/>
      <c r="S36" s="104"/>
      <c r="T36" s="104"/>
      <c r="U36" s="104"/>
      <c r="V36" s="104"/>
    </row>
    <row r="37" spans="1:22">
      <c r="A37" s="55">
        <v>2039</v>
      </c>
      <c r="B37" s="110"/>
      <c r="C37" s="110"/>
      <c r="D37" s="110"/>
      <c r="E37" s="110"/>
      <c r="F37" s="112">
        <v>1304710.2560000001</v>
      </c>
      <c r="G37" s="112">
        <v>1300362.6189999999</v>
      </c>
      <c r="H37" s="173">
        <v>1234300</v>
      </c>
      <c r="I37" s="173">
        <v>1278748</v>
      </c>
      <c r="P37" s="143"/>
      <c r="Q37" s="104"/>
      <c r="R37" s="104"/>
      <c r="S37" s="104"/>
      <c r="T37" s="104"/>
      <c r="U37" s="104"/>
      <c r="V37" s="104"/>
    </row>
    <row r="38" spans="1:22">
      <c r="A38" s="55">
        <v>2040</v>
      </c>
      <c r="B38" s="110"/>
      <c r="C38" s="110"/>
      <c r="D38" s="110"/>
      <c r="E38" s="110"/>
      <c r="F38" s="110"/>
      <c r="G38" s="112">
        <v>1306841.169</v>
      </c>
      <c r="H38" s="173">
        <v>1238645</v>
      </c>
      <c r="I38" s="173">
        <v>1284680.1000000001</v>
      </c>
      <c r="Q38" s="104"/>
      <c r="R38" s="104"/>
      <c r="S38" s="104"/>
      <c r="T38" s="104"/>
      <c r="U38" s="104"/>
      <c r="V38" s="104"/>
    </row>
    <row r="39" spans="1:22">
      <c r="A39" s="55">
        <v>2041</v>
      </c>
      <c r="B39" s="110"/>
      <c r="C39" s="110"/>
      <c r="D39" s="110"/>
      <c r="E39" s="110"/>
      <c r="F39" s="110"/>
      <c r="G39" s="112">
        <v>1313270.8910000001</v>
      </c>
      <c r="H39" s="173">
        <v>1243007</v>
      </c>
      <c r="I39" s="173">
        <v>1290580.3</v>
      </c>
      <c r="Q39" s="104"/>
      <c r="R39" s="104"/>
      <c r="S39" s="104"/>
      <c r="T39" s="104"/>
      <c r="U39" s="104"/>
      <c r="V39" s="104"/>
    </row>
    <row r="40" spans="1:22">
      <c r="A40" s="55">
        <v>2042</v>
      </c>
      <c r="H40" s="173">
        <v>1247361</v>
      </c>
      <c r="I40" s="173">
        <v>1296422.8</v>
      </c>
      <c r="P40" s="143"/>
      <c r="Q40" s="104"/>
      <c r="R40" s="104"/>
      <c r="S40" s="104"/>
      <c r="T40" s="104"/>
      <c r="U40" s="104"/>
      <c r="V40" s="104"/>
    </row>
    <row r="41" spans="1:22">
      <c r="A41" s="55">
        <v>2043</v>
      </c>
      <c r="H41" s="173">
        <v>1251689</v>
      </c>
      <c r="I41" s="173">
        <v>1302191.8999999999</v>
      </c>
      <c r="Q41" s="104"/>
      <c r="R41" s="104"/>
      <c r="S41" s="104"/>
      <c r="T41" s="104"/>
      <c r="U41" s="104"/>
      <c r="V41" s="104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introduction</vt:lpstr>
      <vt:lpstr>five year ages 2018 to 2043</vt:lpstr>
      <vt:lpstr>2018 to 2043 pyramid</vt:lpstr>
      <vt:lpstr>2006v2018</vt:lpstr>
      <vt:lpstr>previous bases</vt:lpstr>
      <vt:lpstr>'2018 to 2043 pyramid'!Print_Area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Neil</dc:creator>
  <cp:lastModifiedBy>Brenda Henry</cp:lastModifiedBy>
  <cp:lastPrinted>2018-07-03T16:38:37Z</cp:lastPrinted>
  <dcterms:created xsi:type="dcterms:W3CDTF">2018-01-22T13:54:07Z</dcterms:created>
  <dcterms:modified xsi:type="dcterms:W3CDTF">2020-04-27T15:13:44Z</dcterms:modified>
</cp:coreProperties>
</file>