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shakera_trombley-miah_birmingham_gov_uk/Documents/Desktop/BAU/Birmingham City Council - 11377268/"/>
    </mc:Choice>
  </mc:AlternateContent>
  <xr:revisionPtr revIDLastSave="0" documentId="14_{D15E2860-C1A1-4FEC-B44C-45CD2EA6A4FF}" xr6:coauthVersionLast="47" xr6:coauthVersionMax="47" xr10:uidLastSave="{00000000-0000-0000-0000-000000000000}"/>
  <workbookProtection workbookAlgorithmName="SHA-512" workbookHashValue="9W+hm+UNT2LLmF8gVqvmTB9DUnRwUbc1HsaXeeji9dCBFMJ5Rts/M2mpGD5P+I9yDKVSnGaaUyynFhjmpoaP1Q==" workbookSaltValue="BlG6F5dCa66q0WcHSycahA==" workbookSpinCount="100000" lockStructure="1"/>
  <bookViews>
    <workbookView xWindow="-108" yWindow="-108" windowWidth="23256" windowHeight="12576" xr2:uid="{00000000-000D-0000-FFFF-FFFF00000000}"/>
  </bookViews>
  <sheets>
    <sheet name="EYFSS " sheetId="2" r:id="rId1"/>
    <sheet name="Data EYFSS Actual" sheetId="1" state="hidden" r:id="rId2"/>
    <sheet name="Data EYFSS Budget" sheetId="3" state="hidden" r:id="rId3"/>
    <sheet name="Data EYFSS Indica" sheetId="4" state="hidden" r:id="rId4"/>
  </sheets>
  <externalReferences>
    <externalReference r:id="rId5"/>
    <externalReference r:id="rId6"/>
  </externalReferences>
  <definedNames>
    <definedName name="\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w">#N/A</definedName>
    <definedName name="______fsm3">#REF!</definedName>
    <definedName name="_____fsm3">#REF!</definedName>
    <definedName name="____fsm3">#REF!</definedName>
    <definedName name="___fsm3">#REF!</definedName>
    <definedName name="__fsm3">#REF!</definedName>
    <definedName name="__SEC2">#REF!</definedName>
    <definedName name="__SEC3">#REF!</definedName>
    <definedName name="_10">#N/A</definedName>
    <definedName name="_11">#N/A</definedName>
    <definedName name="_12">#N/A</definedName>
    <definedName name="_13">#N/A</definedName>
    <definedName name="_14">#N/A</definedName>
    <definedName name="_15">#N/A</definedName>
    <definedName name="_3_dis">#REF!</definedName>
    <definedName name="_6">#N/A</definedName>
    <definedName name="_8">#N/A</definedName>
    <definedName name="_9">#N/A</definedName>
    <definedName name="_DAT10">#REF!</definedName>
    <definedName name="_fsm3">#REF!</definedName>
    <definedName name="_Key1" hidden="1">#REF!</definedName>
    <definedName name="_Key2" hidden="1">#REF!</definedName>
    <definedName name="_not6">#REF!</definedName>
    <definedName name="_Order1" hidden="1">255</definedName>
    <definedName name="_Order2" hidden="1">255</definedName>
    <definedName name="_R11VUR">#REF!</definedName>
    <definedName name="_R16VUR">#REF!</definedName>
    <definedName name="_Sort" hidden="1">#REF!</definedName>
    <definedName name="_SP110">#REF!</definedName>
    <definedName name="Accruals">#REF!</definedName>
    <definedName name="ACTEXP">#N/A</definedName>
    <definedName name="ACTINC">#N/A</definedName>
    <definedName name="ADDRESS">#N/A</definedName>
    <definedName name="Adjustments_To_PY_SBS">#REF!</definedName>
    <definedName name="aenawpu">#REF!</definedName>
    <definedName name="aenfsm">#REF!</definedName>
    <definedName name="aenfurth">#REF!</definedName>
    <definedName name="aenks2">#REF!</definedName>
    <definedName name="aenprem">#REF!</definedName>
    <definedName name="aensafe">#REF!</definedName>
    <definedName name="Age_weighted_funding">#REF!</definedName>
    <definedName name="All_dist_taper">#REF!</definedName>
    <definedName name="All_distance_threshold">#REF!</definedName>
    <definedName name="All_PupilNo_threshold">#REF!</definedName>
    <definedName name="anteprevious_year">#REF!</definedName>
    <definedName name="APList">#REF!</definedName>
    <definedName name="asd">#REF!</definedName>
    <definedName name="Attend">#REF!</definedName>
    <definedName name="AV9_15">#N/A</definedName>
    <definedName name="AWPU_KS3_Rate">#REF!</definedName>
    <definedName name="AWPU_KS4_Rate">#REF!</definedName>
    <definedName name="AWPU_Pri_Rate">#REF!</definedName>
    <definedName name="AWPU_Primary_DD_rate">#REF!</definedName>
    <definedName name="AWPU_Sec_DD_rate">#REF!</definedName>
    <definedName name="BASS">#REF!</definedName>
    <definedName name="Bespoke">#REF!</definedName>
    <definedName name="BIFundsCenter">#REF!</definedName>
    <definedName name="Blank">#REF!</definedName>
    <definedName name="BlockTransfersDSGSchoolsBlock">#REF!</definedName>
    <definedName name="Borer">#REF!</definedName>
    <definedName name="BriefingList">#REF!</definedName>
    <definedName name="bss">#REF!</definedName>
    <definedName name="BUD">#N/A</definedName>
    <definedName name="BUDGET">#REF!</definedName>
    <definedName name="BudgetTracker">#REF!</definedName>
    <definedName name="BusinessArea">#REF!</definedName>
    <definedName name="BusinessUnit">#REF!</definedName>
    <definedName name="c_cnon">#REF!</definedName>
    <definedName name="Capping_Scaling_YesNo">#REF!</definedName>
    <definedName name="CAREA">#N/A</definedName>
    <definedName name="Category">#REF!</definedName>
    <definedName name="CB">#REF!</definedName>
    <definedName name="CEBP">#REF!</definedName>
    <definedName name="cebpawpu">#REF!</definedName>
    <definedName name="cebplump">#REF!</definedName>
    <definedName name="CEBUDGET">#N/A</definedName>
    <definedName name="Ceiling">#REF!</definedName>
    <definedName name="CELTRay">#REF!</definedName>
    <definedName name="CF">#N/A</definedName>
    <definedName name="Chatfield">#REF!</definedName>
    <definedName name="ChrisN">#REF!</definedName>
    <definedName name="CL">#N/A</definedName>
    <definedName name="claw_4">#REF!</definedName>
    <definedName name="claw16">#REF!</definedName>
    <definedName name="clawdec">#REF!</definedName>
    <definedName name="ClockCards">#REF!</definedName>
    <definedName name="CLUSTERS">#REF!</definedName>
    <definedName name="cmis_admission">#REF!</definedName>
    <definedName name="cmis_class">#REF!</definedName>
    <definedName name="cmis_dob">#REF!</definedName>
    <definedName name="cmis_forename">#REF!</definedName>
    <definedName name="cmis_incare">#REF!</definedName>
    <definedName name="cmis_ncyear">#REF!</definedName>
    <definedName name="cmis_need1">#REF!</definedName>
    <definedName name="cmis_need2">#REF!</definedName>
    <definedName name="cmis_need3">#REF!</definedName>
    <definedName name="cmis_postcode">#REF!</definedName>
    <definedName name="cmis_surname">#REF!</definedName>
    <definedName name="cmis_upn">#REF!</definedName>
    <definedName name="cmis_upn2">#REF!</definedName>
    <definedName name="cmis_upn3">#REF!</definedName>
    <definedName name="cmisid">#REF!</definedName>
    <definedName name="CODED">#REF!</definedName>
    <definedName name="Codes">#REF!</definedName>
    <definedName name="COMMED">#REF!</definedName>
    <definedName name="CommentaryAdditionalFundingFromHN">#REF!</definedName>
    <definedName name="CommentaryFallingRollsFund">#REF!</definedName>
    <definedName name="CommentaryGrowth">#REF!</definedName>
    <definedName name="CommentaryPFI">#REF!</definedName>
    <definedName name="CommentarySplitSites">#REF!</definedName>
    <definedName name="Constituency">#REF!</definedName>
    <definedName name="costc">#REF!</definedName>
    <definedName name="COUNTER">#REF!</definedName>
    <definedName name="CriteriaResults">#REF!</definedName>
    <definedName name="CSFP">#REF!</definedName>
    <definedName name="CTACC">#N/A</definedName>
    <definedName name="current_year">#REF!</definedName>
    <definedName name="current_year_full">#REF!</definedName>
    <definedName name="CY_MFG_Exclusion_Totals">#REF!</definedName>
    <definedName name="D11VUR">#REF!</definedName>
    <definedName name="D16VUR">#REF!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yDate">#REF!</definedName>
    <definedName name="DayDates">#REF!</definedName>
    <definedName name="DDELSUM">#REF!</definedName>
    <definedName name="DDETAIL">#REF!</definedName>
    <definedName name="Dec">#REF!</definedName>
    <definedName name="DeskNotes">#REF!</definedName>
    <definedName name="DETAIL">#REF!</definedName>
    <definedName name="DetailList">#REF!</definedName>
    <definedName name="DetailListBI">#REF!</definedName>
    <definedName name="DfEE">#REF!</definedName>
    <definedName name="DirectorateOptions">#REF!</definedName>
    <definedName name="Districts">#REF!</definedName>
    <definedName name="DNDELSUM">#REF!</definedName>
    <definedName name="DOT_MENU">#REF!</definedName>
    <definedName name="DPVUR">#REF!</definedName>
    <definedName name="DSM">#N/A</definedName>
    <definedName name="DTSUM">#REF!</definedName>
    <definedName name="EAL_Pri">#REF!</definedName>
    <definedName name="EAL_Pri_DD_rate">#REF!</definedName>
    <definedName name="EAL_Pri_Option">#REF!</definedName>
    <definedName name="EAL_Sec">#REF!</definedName>
    <definedName name="EAL_Sec_DD_rate">#REF!</definedName>
    <definedName name="EAL_Sec_Option">#REF!</definedName>
    <definedName name="EASTER">#REF!</definedName>
    <definedName name="Ecode">#REF!</definedName>
    <definedName name="EDIT">#REF!</definedName>
    <definedName name="EMPMON">#REF!</definedName>
    <definedName name="end">#REF!</definedName>
    <definedName name="energy">#REF!</definedName>
    <definedName name="energyawpu">#REF!</definedName>
    <definedName name="energynon">#REF!</definedName>
    <definedName name="Esthablishments">#REF!</definedName>
    <definedName name="ETH_ACH">#REF!</definedName>
    <definedName name="ETH_X">#REF!</definedName>
    <definedName name="Ever6_Pri_DD_Rate">#REF!</definedName>
    <definedName name="Ever6_pri_rate">#REF!</definedName>
    <definedName name="Ever6_Sec_DD_Rate">#REF!</definedName>
    <definedName name="Ever6_sec_rate">#REF!</definedName>
    <definedName name="Ex_GM">#REF!</definedName>
    <definedName name="Exc_Cir1_Total">#REF!</definedName>
    <definedName name="Exc_Cir2_Total">#REF!</definedName>
    <definedName name="Exc_Cir3_Total">#REF!</definedName>
    <definedName name="Exc_Cir4_Total">#REF!</definedName>
    <definedName name="Exc_Cir5_Total">#REF!</definedName>
    <definedName name="Exc_Cir6_Total">#REF!</definedName>
    <definedName name="Exc_Cir7_Total">#REF!</definedName>
    <definedName name="excepcov">#REF!</definedName>
    <definedName name="excessen">#REF!</definedName>
    <definedName name="EXPENDITURE">#N/A</definedName>
    <definedName name="F1_">#N/A</definedName>
    <definedName name="F7_FSM_K">#REF!</definedName>
    <definedName name="FEList">#REF!</definedName>
    <definedName name="FMP">#N/A</definedName>
    <definedName name="FOR">#REF!</definedName>
    <definedName name="Fringe_Total">#REF!</definedName>
    <definedName name="From">#REF!</definedName>
    <definedName name="fsm">#REF!</definedName>
    <definedName name="FSM_Pri_DD_rate">#REF!</definedName>
    <definedName name="FSM_Pri_Option">#REF!</definedName>
    <definedName name="FSM_Pri_Rate">#REF!</definedName>
    <definedName name="FSM_Sec_DD_rate">#REF!</definedName>
    <definedName name="FSM_Sec_Option">#REF!</definedName>
    <definedName name="FSM_Sec_Rate">#REF!</definedName>
    <definedName name="Funding_Category">#REF!</definedName>
    <definedName name="Garden2">#REF!</definedName>
    <definedName name="GLAMIS">#REF!</definedName>
    <definedName name="Gmbal">#REF!</definedName>
    <definedName name="GMProt">#REF!</definedName>
    <definedName name="gmtot">#REF!</definedName>
    <definedName name="GRANTP">#REF!</definedName>
    <definedName name="GRANTS">#REF!</definedName>
    <definedName name="grounds">#REF!</definedName>
    <definedName name="GTU">#REF!</definedName>
    <definedName name="H1Tot">#REF!</definedName>
    <definedName name="H2Tot">#REF!</definedName>
    <definedName name="Header">#REF!</definedName>
    <definedName name="HEALTH">#REF!</definedName>
    <definedName name="HEDec">#REF!</definedName>
    <definedName name="HEPD">#REF!</definedName>
    <definedName name="HEPDc">#REF!</definedName>
    <definedName name="HGFTeam">#REF!</definedName>
    <definedName name="HlessGroup">#REF!</definedName>
    <definedName name="HoCFDaily">#REF!</definedName>
    <definedName name="Holding">#REF!</definedName>
    <definedName name="HPD">#REF!</definedName>
    <definedName name="HPDc">#REF!</definedName>
    <definedName name="HVUR">#REF!</definedName>
    <definedName name="IDACI_B1_Pri">#REF!</definedName>
    <definedName name="IDACI_B1_Pri_DD_rate">#REF!</definedName>
    <definedName name="IDACI_B1_Sec">#REF!</definedName>
    <definedName name="IDACI_B1_Sec_DD_rate">#REF!</definedName>
    <definedName name="IDACI_B2_Pri">#REF!</definedName>
    <definedName name="IDACI_B2_Pri_DD_rate">#REF!</definedName>
    <definedName name="IDACI_B2_Sec">#REF!</definedName>
    <definedName name="IDACI_B2_Sec_DD_rate">#REF!</definedName>
    <definedName name="IDACI_B3_Pri">#REF!</definedName>
    <definedName name="IDACI_B3_Pri_DD_rate">#REF!</definedName>
    <definedName name="IDACI_B3_Sec">#REF!</definedName>
    <definedName name="IDACI_B3_Sec_DD_rate">#REF!</definedName>
    <definedName name="IDACI_B4_Pri">#REF!</definedName>
    <definedName name="IDACI_B4_Pri_DD_rate">#REF!</definedName>
    <definedName name="IDACI_B4_Sec">#REF!</definedName>
    <definedName name="IDACI_B4_Sec_DD_rate">#REF!</definedName>
    <definedName name="IDACI_B5_Pri">#REF!</definedName>
    <definedName name="IDACI_B5_Pri_DD_rate">#REF!</definedName>
    <definedName name="IDACI_B5_Sec">#REF!</definedName>
    <definedName name="IDACI_B5_Sec_DD_rate">#REF!</definedName>
    <definedName name="IDACI_B6_Pri">#REF!</definedName>
    <definedName name="IDACI_B6_Pri_DD_rate">#REF!</definedName>
    <definedName name="IDACI_B6_Sec">#REF!</definedName>
    <definedName name="IDACI_B6_Sec_DD_rate">#REF!</definedName>
    <definedName name="IDELSUM">#REF!</definedName>
    <definedName name="IDETAIL">#REF!</definedName>
    <definedName name="IMLTP">#REF!</definedName>
    <definedName name="IMPRESS_MENU">#REF!</definedName>
    <definedName name="INCOME">#N/A</definedName>
    <definedName name="INDELSUM">#REF!</definedName>
    <definedName name="infant">#REF!</definedName>
    <definedName name="inset">#REF!</definedName>
    <definedName name="InstantYellowBook">#REF!</definedName>
    <definedName name="InstType1">#REF!</definedName>
    <definedName name="InstType2">#REF!</definedName>
    <definedName name="IssuesPage">#REF!</definedName>
    <definedName name="ITSUM">#REF!</definedName>
    <definedName name="JI">#REF!</definedName>
    <definedName name="JOURNALS">#REF!</definedName>
    <definedName name="JTOT">#N/A</definedName>
    <definedName name="LA_Code">#REF!</definedName>
    <definedName name="LA_Name">#REF!</definedName>
    <definedName name="LAC">#REF!</definedName>
    <definedName name="LAC_Pri_DD_rate">#REF!</definedName>
    <definedName name="LAC_Rate">#REF!</definedName>
    <definedName name="LAC_Sec_DD_rate">#REF!</definedName>
    <definedName name="LANumber">#REF!</definedName>
    <definedName name="LCHI_Pri">#REF!</definedName>
    <definedName name="LCHI_Pri_DD_rate">#REF!</definedName>
    <definedName name="LCHI_Pri_Option">#REF!</definedName>
    <definedName name="LCHI_Sec">#REF!</definedName>
    <definedName name="LCHI_Sec_DD_rate">#REF!</definedName>
    <definedName name="LEDGER">#REF!</definedName>
    <definedName name="LETTER">#N/A</definedName>
    <definedName name="libawpu">#REF!</definedName>
    <definedName name="libfix">#REF!</definedName>
    <definedName name="liblump">#REF!</definedName>
    <definedName name="libvar">#REF!</definedName>
    <definedName name="LicensingP">#REF!</definedName>
    <definedName name="longname">#REF!</definedName>
    <definedName name="LOOKUP">#REF!</definedName>
    <definedName name="LOV_DesktopQuickInvoicesPageDef_AssetBookTypeCode" hidden="1">#REF!</definedName>
    <definedName name="LOV_DesktopQuickInvoicesPageDef_ExclusivePaymentFlag" hidden="1">#REF!</definedName>
    <definedName name="LOV_DesktopQuickInvoicesPageDef_FiscalChargeType" hidden="1">#REF!</definedName>
    <definedName name="LOV_DesktopQuickInvoicesPageDef_IncomeTaxRegion" hidden="1">#REF!</definedName>
    <definedName name="LOV_DesktopQuickInvoicesPageDef_InvoiceCurrencyCode" hidden="1">#REF!</definedName>
    <definedName name="LOV_DesktopQuickInvoicesPageDef_InvoiceIncludesPrepayFlag" hidden="1">#REF!</definedName>
    <definedName name="LOV_DesktopQuickInvoicesPageDef_InvoiceTypeLookupCode" hidden="1">#REF!</definedName>
    <definedName name="LOV_DesktopQuickInvoicesPageDef_LcmEnabledFlag" hidden="1">#REF!</definedName>
    <definedName name="LOV_DesktopQuickInvoicesPageDef_LineTypeLookupCode" hidden="1">#REF!</definedName>
    <definedName name="LOV_DesktopQuickInvoicesPageDef_OperatingUnit" hidden="1">#REF!</definedName>
    <definedName name="LOV_DesktopQuickInvoicesPageDef_PaymentCurrencyCode" hidden="1">#REF!</definedName>
    <definedName name="LPPC">#REF!</definedName>
    <definedName name="LS">#REF!</definedName>
    <definedName name="Lump_sum_Pri_DD_rate">#REF!</definedName>
    <definedName name="Lump_sum_Sec_DD_rate">#REF!</definedName>
    <definedName name="Lump_Sum_total">#REF!</definedName>
    <definedName name="MACRO">#REF!</definedName>
    <definedName name="MAT">#REF!</definedName>
    <definedName name="mealkitch">#REF!</definedName>
    <definedName name="mealsawpu">#REF!</definedName>
    <definedName name="mealslump">#REF!</definedName>
    <definedName name="mealsprov">#REF!</definedName>
    <definedName name="mealsSafety">#REF!</definedName>
    <definedName name="MeetingNotes">#REF!</definedName>
    <definedName name="Meetings">#REF!</definedName>
    <definedName name="MFG_Rate">#REF!</definedName>
    <definedName name="MFG_Total">#REF!</definedName>
    <definedName name="Mid_dist_taper">#REF!</definedName>
    <definedName name="Mid_distance_threshold">#REF!</definedName>
    <definedName name="Mid_PupilNo_threshold">#REF!</definedName>
    <definedName name="Mile_Radius">#REF!</definedName>
    <definedName name="MileRadius">#REF!</definedName>
    <definedName name="min_pupil_rate_KS3">#REF!</definedName>
    <definedName name="min_pupil_rate_KS4">#REF!</definedName>
    <definedName name="min_pupil_rate_pri">#REF!</definedName>
    <definedName name="min_pupil_rate_sec">#REF!</definedName>
    <definedName name="MISCO">#N/A</definedName>
    <definedName name="MList">#REF!</definedName>
    <definedName name="Mobility_Pri">#REF!</definedName>
    <definedName name="Mobility_Pri_DD_Rate">#REF!</definedName>
    <definedName name="Mobility_Sec">#REF!</definedName>
    <definedName name="Mobility_Sec_DD_Rate">#REF!</definedName>
    <definedName name="MON">#REF!</definedName>
    <definedName name="Monitoring">#REF!</definedName>
    <definedName name="MonitoringMonth">#REF!</definedName>
    <definedName name="MorsCorsP">#REF!</definedName>
    <definedName name="mppf_pri">#REF!</definedName>
    <definedName name="mppf_sec">#REF!</definedName>
    <definedName name="music">#REF!</definedName>
    <definedName name="narr">#REF!</definedName>
    <definedName name="NASS">#REF!</definedName>
    <definedName name="Need">#REF!</definedName>
    <definedName name="NewsFile">#REF!</definedName>
    <definedName name="NewsHome">#REF!</definedName>
    <definedName name="NI">#REF!</definedName>
    <definedName name="NLUMP">#REF!</definedName>
    <definedName name="nndr">#REF!</definedName>
    <definedName name="Notional_SEN_AWPU_KS3">#REF!</definedName>
    <definedName name="Notional_SEN_AWPU_KS4">#REF!</definedName>
    <definedName name="Notional_SEN_AWPU_Pri">#REF!</definedName>
    <definedName name="Notional_SEN_EAL_Pri">#REF!</definedName>
    <definedName name="Notional_SEN_EAL_Sec">#REF!</definedName>
    <definedName name="Notional_SEN_Ever6_Pri">#REF!</definedName>
    <definedName name="Notional_SEN_Ever6_Sec">#REF!</definedName>
    <definedName name="Notional_SEN_ExCir2">#REF!</definedName>
    <definedName name="Notional_SEN_ExCir3">#REF!</definedName>
    <definedName name="Notional_SEN_ExCir4">#REF!</definedName>
    <definedName name="Notional_SEN_ExCir5">#REF!</definedName>
    <definedName name="Notional_SEN_ExCir6">#REF!</definedName>
    <definedName name="Notional_SEN_ExCir7">#REF!</definedName>
    <definedName name="Notional_SEN_FSM_Pri">#REF!</definedName>
    <definedName name="Notional_SEN_FSM_Sec">#REF!</definedName>
    <definedName name="Notional_SEN_IDACI_B1_Pri">#REF!</definedName>
    <definedName name="Notional_SEN_IDACI_B1_Sec">#REF!</definedName>
    <definedName name="Notional_SEN_IDACI_B2_Pri">#REF!</definedName>
    <definedName name="Notional_SEN_IDACI_B2_Sec">#REF!</definedName>
    <definedName name="Notional_SEN_IDACI_B3_Pri">#REF!</definedName>
    <definedName name="Notional_SEN_IDACI_B3_Sec">#REF!</definedName>
    <definedName name="Notional_SEN_IDACI_B4_Pri">#REF!</definedName>
    <definedName name="Notional_SEN_IDACI_B4_Sec">#REF!</definedName>
    <definedName name="Notional_SEN_IDACI_B5_Pri">#REF!</definedName>
    <definedName name="Notional_SEN_IDACI_B5_Sec">#REF!</definedName>
    <definedName name="Notional_SEN_IDACI_B6_Pri">#REF!</definedName>
    <definedName name="Notional_SEN_IDACI_B6_Sec">#REF!</definedName>
    <definedName name="Notional_SEN_LAC">#REF!</definedName>
    <definedName name="Notional_SEN_LCHI_Pri">#REF!</definedName>
    <definedName name="Notional_SEN_LCHI_Sec">#REF!</definedName>
    <definedName name="Notional_SEN_Lump_sum_Pri">#REF!</definedName>
    <definedName name="Notional_SEN_Lump_sum_Sec">#REF!</definedName>
    <definedName name="Notional_SEN_MFG">#REF!</definedName>
    <definedName name="Notional_SEN_Mobility_Pri">#REF!</definedName>
    <definedName name="Notional_SEN_Mobility_Sec">#REF!</definedName>
    <definedName name="Notional_SEN_MPPF">#REF!</definedName>
    <definedName name="Notional_SEN_PFI">#REF!</definedName>
    <definedName name="Notional_SEN_Rates">#REF!</definedName>
    <definedName name="Notional_SEN_Sparsity_Pri">#REF!</definedName>
    <definedName name="Notional_SEN_Sparsity_Sec">#REF!</definedName>
    <definedName name="Notional_SEN_Split_sites">#REF!</definedName>
    <definedName name="Office">#REF!</definedName>
    <definedName name="Ofsted">#REF!</definedName>
    <definedName name="OneToOne">#REF!</definedName>
    <definedName name="OPCC">#REF!</definedName>
    <definedName name="ORIGEXP">#N/A</definedName>
    <definedName name="ORIGINC">#N/A</definedName>
    <definedName name="OutofSchool">#REF!</definedName>
    <definedName name="p">#N/A</definedName>
    <definedName name="p_area_mi">#REF!</definedName>
    <definedName name="PCAP">#N/A</definedName>
    <definedName name="PCODE">#N/A</definedName>
    <definedName name="PERFMAN">#REF!</definedName>
    <definedName name="PeriodNumber">#REF!</definedName>
    <definedName name="PERPAY">#REF!</definedName>
    <definedName name="PFI_Total">#REF!</definedName>
    <definedName name="Phase">#REF!</definedName>
    <definedName name="Phone">#REF!</definedName>
    <definedName name="PicTable">#REF!</definedName>
    <definedName name="POCAP">#REF!</definedName>
    <definedName name="POinitials">#REF!</definedName>
    <definedName name="POINT">#N/A</definedName>
    <definedName name="ppp">#REF!</definedName>
    <definedName name="Preference">#REF!</definedName>
    <definedName name="PREMIUM">#N/A</definedName>
    <definedName name="PrepFollow">#REF!</definedName>
    <definedName name="previous_year">#REF!</definedName>
    <definedName name="previous_year_full">#REF!</definedName>
    <definedName name="Pri_dist_taper">#REF!</definedName>
    <definedName name="Pri_distance_threshold">#REF!</definedName>
    <definedName name="Pri_PupilNo_threshold">#REF!</definedName>
    <definedName name="PRIM2">#REF!</definedName>
    <definedName name="PRIM3">#REF!</definedName>
    <definedName name="Primary_Lump_sum">#REF!</definedName>
    <definedName name="PrimaryList">#REF!</definedName>
    <definedName name="_xlnm.Print_Area">#REF!</definedName>
    <definedName name="PRINT_AREA_H2O">#REF!</definedName>
    <definedName name="Print_Area_MI">#REF!</definedName>
    <definedName name="PRINT_MENU">#REF!</definedName>
    <definedName name="Print_Titles_MI">#REF!</definedName>
    <definedName name="Printer">#REF!</definedName>
    <definedName name="PRINTS">#REF!</definedName>
    <definedName name="Profiles">#REF!</definedName>
    <definedName name="ProformaAdditionalFundingFromHN">#REF!</definedName>
    <definedName name="ProformaExceptionalCircumstanceTotals">#REF!</definedName>
    <definedName name="ProformaFallingRollsFund">#REF!</definedName>
    <definedName name="ProformaGrowthFund">#REF!</definedName>
    <definedName name="ProformaHNThreshold">#REF!</definedName>
    <definedName name="ProgramOfWorks">#REF!</definedName>
    <definedName name="PRYBASE">#N/A</definedName>
    <definedName name="PSGTTE">#REF!</definedName>
    <definedName name="pss">#REF!</definedName>
    <definedName name="pupnur">'[1]Table 3a'!#REF!</definedName>
    <definedName name="PVEP">#REF!</definedName>
    <definedName name="PY_MFG_Exclusion_Totals">#REF!</definedName>
    <definedName name="Q_Count_of_NCY_for_all_schools">#REF!</definedName>
    <definedName name="r_mkitch">#REF!</definedName>
    <definedName name="r_mlump">#REF!</definedName>
    <definedName name="r_mnon">#REF!</definedName>
    <definedName name="r_mstruct">#REF!</definedName>
    <definedName name="range">#REF!</definedName>
    <definedName name="range2">#REF!</definedName>
    <definedName name="Rates_Total">#REF!</definedName>
    <definedName name="RawData">#REF!</definedName>
    <definedName name="RawHeader">#REF!</definedName>
    <definedName name="Reasons">#REF!</definedName>
    <definedName name="Reasons_list">#REF!</definedName>
    <definedName name="REC_COMM">#REF!</definedName>
    <definedName name="Reception_Uplift_YesNo">#REF!</definedName>
    <definedName name="Recharges">#REF!</definedName>
    <definedName name="Referral_Status">#REF!</definedName>
    <definedName name="refuse">#REF!</definedName>
    <definedName name="RegServices">#REF!</definedName>
    <definedName name="RegServs">#REF!</definedName>
    <definedName name="REP">#N/A</definedName>
    <definedName name="Res">#REF!</definedName>
    <definedName name="Residential_Home">#REF!</definedName>
    <definedName name="ResidentialorDay">#REF!</definedName>
    <definedName name="RMP">#N/A</definedName>
    <definedName name="RMV">#N/A</definedName>
    <definedName name="Role">#REF!</definedName>
    <definedName name="RPVUR">#REF!</definedName>
    <definedName name="RT">#REF!</definedName>
    <definedName name="SAL">#REF!</definedName>
    <definedName name="SBHRota">#REF!</definedName>
    <definedName name="Scaling_Factor">#REF!</definedName>
    <definedName name="ScambusterP">#REF!</definedName>
    <definedName name="Scambusters">#REF!</definedName>
    <definedName name="Schd3Cont">#REF!</definedName>
    <definedName name="schedule4">#REF!</definedName>
    <definedName name="SCHIMP">#REF!</definedName>
    <definedName name="School">#REF!</definedName>
    <definedName name="School_list">#REF!</definedName>
    <definedName name="Schools">#REF!</definedName>
    <definedName name="SCHSERV">#REF!</definedName>
    <definedName name="SCODE">#N/A</definedName>
    <definedName name="Sec_dist_taper">#REF!</definedName>
    <definedName name="Sec_distance_threshold">#REF!</definedName>
    <definedName name="Sec_PupilNo_threshold">#REF!</definedName>
    <definedName name="SECBASE">#N/A</definedName>
    <definedName name="SECO">#REF!</definedName>
    <definedName name="Secondary_Lump_Sum">#REF!</definedName>
    <definedName name="SecondaryList">#REF!</definedName>
    <definedName name="SecondaryListBI">#REF!</definedName>
    <definedName name="SEN">#REF!</definedName>
    <definedName name="senaudit">#REF!</definedName>
    <definedName name="Service">#REF!</definedName>
    <definedName name="ServiceUnit">#REF!</definedName>
    <definedName name="SFS">#REF!</definedName>
    <definedName name="SLUMP">#REF!</definedName>
    <definedName name="SM_KITCH_X">#REF!</definedName>
    <definedName name="Solihull">#REF!</definedName>
    <definedName name="SORT">#REF!</definedName>
    <definedName name="Sparsity_All_lump_sum">#REF!</definedName>
    <definedName name="Sparsity_Mid_lump_sum">#REF!</definedName>
    <definedName name="Sparsity_Pri_DD_percentage">#REF!</definedName>
    <definedName name="Sparsity_Pri_lump_sum">#REF!</definedName>
    <definedName name="Sparsity_Sec_DD_percentage">#REF!</definedName>
    <definedName name="Sparsity_Sec_lump_sum">#REF!</definedName>
    <definedName name="Sparsity_Total">#REF!</definedName>
    <definedName name="SPClusters">#REF!</definedName>
    <definedName name="SPLead">#REF!</definedName>
    <definedName name="SpList">#REF!</definedName>
    <definedName name="Split_Sites_Total">#REF!</definedName>
    <definedName name="SPMatrix">#REF!</definedName>
    <definedName name="SPOCC">#REF!</definedName>
    <definedName name="SPPayment">#REF!</definedName>
    <definedName name="SPRecon">#REF!</definedName>
    <definedName name="SPReport">#REF!</definedName>
    <definedName name="SPsecure">#REF!</definedName>
    <definedName name="spunit">#REF!</definedName>
    <definedName name="spunnon">#REF!</definedName>
    <definedName name="spunplace">#REF!</definedName>
    <definedName name="spunpup">#REF!</definedName>
    <definedName name="SRC_COUNT">#REF!</definedName>
    <definedName name="STAFF">#REF!</definedName>
    <definedName name="start">#REF!</definedName>
    <definedName name="Status">#REF!</definedName>
    <definedName name="StatusOptions">#REF!</definedName>
    <definedName name="STEP">#REF!</definedName>
    <definedName name="SubDetail">#REF!</definedName>
    <definedName name="SUPER">#REF!</definedName>
    <definedName name="T1_Notes">#REF!</definedName>
    <definedName name="TABLE1">#REF!</definedName>
    <definedName name="TABLE2">#REF!</definedName>
    <definedName name="TakeTin">#REF!</definedName>
    <definedName name="Tapered_all_lump_sum">#REF!</definedName>
    <definedName name="Tapered_mid_lump_sum">#REF!</definedName>
    <definedName name="Tapered_primary_lump_sum">#REF!</definedName>
    <definedName name="Tapered_secondary_lump_sum">#REF!</definedName>
    <definedName name="TASTATS">#REF!</definedName>
    <definedName name="TB3School1">#REF!</definedName>
    <definedName name="Team">#REF!</definedName>
    <definedName name="TeamMeeting">#REF!</definedName>
    <definedName name="TeamWeekly">#REF!</definedName>
    <definedName name="Template3iii">#REF!</definedName>
    <definedName name="TEST0">#REF!</definedName>
    <definedName name="TESTHKEY">#REF!</definedName>
    <definedName name="TESTKEYS">#REF!</definedName>
    <definedName name="TESTVKEY">#REF!</definedName>
    <definedName name="Thompson">#REF!</definedName>
    <definedName name="Timesheet">#REF!</definedName>
    <definedName name="TOT">#N/A</definedName>
    <definedName name="TOTA">#REF!</definedName>
    <definedName name="Total_Notional_SEN">#REF!</definedName>
    <definedName name="Total_Primary_funding">#REF!</definedName>
    <definedName name="Total_Secondary_Funding">#REF!</definedName>
    <definedName name="Total1">#REF!</definedName>
    <definedName name="Total10">#REF!</definedName>
    <definedName name="Total11">#REF!</definedName>
    <definedName name="Total1a">#REF!</definedName>
    <definedName name="Total2">#REF!</definedName>
    <definedName name="Total3">#REF!</definedName>
    <definedName name="Total37a8">#REF!,#REF!,#REF!</definedName>
    <definedName name="Total6">#REF!</definedName>
    <definedName name="Total7">#REF!</definedName>
    <definedName name="totcebp">#REF!</definedName>
    <definedName name="totclaw">#REF!</definedName>
    <definedName name="totenergy">#REF!</definedName>
    <definedName name="totlib">#REF!</definedName>
    <definedName name="totmeals">#REF!</definedName>
    <definedName name="totnot">#REF!</definedName>
    <definedName name="totprem">#REF!</definedName>
    <definedName name="totr_m">#REF!</definedName>
    <definedName name="totspun">#REF!</definedName>
    <definedName name="totstrucrm">#REF!</definedName>
    <definedName name="TRIAL">#REF!</definedName>
    <definedName name="Tribunal">#REF!</definedName>
    <definedName name="TwoMonth">#REF!</definedName>
    <definedName name="Type">#REF!</definedName>
    <definedName name="U11VUR">#REF!</definedName>
    <definedName name="U16VUR">#REF!</definedName>
    <definedName name="unwater">#REF!</definedName>
    <definedName name="UPVUR">#REF!</definedName>
    <definedName name="URGENT">#REF!</definedName>
    <definedName name="V9K3">#REF!</definedName>
    <definedName name="ValidationList1">#REF!</definedName>
    <definedName name="ValidationList2">#REF!</definedName>
    <definedName name="VCodeList">#REF!</definedName>
    <definedName name="VirementChecklist">#REF!</definedName>
    <definedName name="VIREMENTS">#REF!</definedName>
    <definedName name="VireType">#REF!</definedName>
    <definedName name="vo_s">#REF!</definedName>
    <definedName name="VType">#REF!</definedName>
    <definedName name="Wallchart">#REF!</definedName>
    <definedName name="WallPlanner">#REF!</definedName>
    <definedName name="WARD">#REF!</definedName>
    <definedName name="water">#REF!</definedName>
    <definedName name="WDELSUM">#REF!</definedName>
    <definedName name="WDETAIL">#REF!</definedName>
    <definedName name="WFService">#REF!</definedName>
    <definedName name="WFWhatFor">#REF!</definedName>
    <definedName name="WMACRO">#N/A</definedName>
    <definedName name="WMEALS">#N/A</definedName>
    <definedName name="WNDELSUM">#REF!</definedName>
    <definedName name="Workbooks">#REF!</definedName>
    <definedName name="Worklist">#REF!</definedName>
    <definedName name="WTSUM">#REF!</definedName>
    <definedName name="WYSIWYG_MENU">#REF!</definedName>
    <definedName name="Year_Groups">#REF!</definedName>
    <definedName name="YearGroup">#REF!</definedName>
    <definedName name="YesNo">#REF!</definedName>
    <definedName name="Z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" i="2" l="1"/>
  <c r="B7" i="2"/>
  <c r="U61" i="2"/>
  <c r="I45" i="2" l="1"/>
  <c r="H45" i="2"/>
  <c r="G45" i="2"/>
  <c r="I33" i="2"/>
  <c r="H33" i="2"/>
  <c r="G33" i="2"/>
  <c r="H38" i="2" l="1"/>
  <c r="I38" i="2" s="1"/>
  <c r="H37" i="2"/>
  <c r="I37" i="2" s="1"/>
  <c r="H36" i="2"/>
  <c r="I36" i="2" s="1"/>
  <c r="I31" i="2"/>
  <c r="H31" i="2"/>
  <c r="G31" i="2"/>
  <c r="I30" i="2" l="1"/>
  <c r="H30" i="2"/>
  <c r="G30" i="2"/>
  <c r="D201" i="4" l="1"/>
  <c r="F200" i="4"/>
  <c r="L200" i="4" s="1"/>
  <c r="E200" i="4"/>
  <c r="K200" i="4" s="1"/>
  <c r="D200" i="4"/>
  <c r="J200" i="4" s="1"/>
  <c r="F199" i="4"/>
  <c r="L199" i="4" s="1"/>
  <c r="E199" i="4"/>
  <c r="K199" i="4" s="1"/>
  <c r="D199" i="4"/>
  <c r="J199" i="4" s="1"/>
  <c r="F198" i="4"/>
  <c r="L198" i="4" s="1"/>
  <c r="E198" i="4"/>
  <c r="K198" i="4" s="1"/>
  <c r="D198" i="4"/>
  <c r="J198" i="4" s="1"/>
  <c r="F197" i="4"/>
  <c r="L197" i="4" s="1"/>
  <c r="E197" i="4"/>
  <c r="K197" i="4" s="1"/>
  <c r="D197" i="4"/>
  <c r="J197" i="4" s="1"/>
  <c r="F196" i="4"/>
  <c r="L196" i="4" s="1"/>
  <c r="E196" i="4"/>
  <c r="K196" i="4" s="1"/>
  <c r="D196" i="4"/>
  <c r="J196" i="4" s="1"/>
  <c r="F195" i="4"/>
  <c r="L195" i="4" s="1"/>
  <c r="E195" i="4"/>
  <c r="K195" i="4" s="1"/>
  <c r="D195" i="4"/>
  <c r="J195" i="4" s="1"/>
  <c r="F194" i="4"/>
  <c r="L194" i="4" s="1"/>
  <c r="E194" i="4"/>
  <c r="K194" i="4" s="1"/>
  <c r="D194" i="4"/>
  <c r="J194" i="4" s="1"/>
  <c r="F193" i="4"/>
  <c r="L193" i="4" s="1"/>
  <c r="E193" i="4"/>
  <c r="K193" i="4" s="1"/>
  <c r="D193" i="4"/>
  <c r="J193" i="4" s="1"/>
  <c r="F192" i="4"/>
  <c r="L192" i="4" s="1"/>
  <c r="E192" i="4"/>
  <c r="K192" i="4" s="1"/>
  <c r="D192" i="4"/>
  <c r="J192" i="4" s="1"/>
  <c r="F191" i="4"/>
  <c r="L191" i="4" s="1"/>
  <c r="E191" i="4"/>
  <c r="K191" i="4" s="1"/>
  <c r="D191" i="4"/>
  <c r="J191" i="4" s="1"/>
  <c r="F190" i="4"/>
  <c r="L190" i="4" s="1"/>
  <c r="E190" i="4"/>
  <c r="K190" i="4" s="1"/>
  <c r="D190" i="4"/>
  <c r="J190" i="4" s="1"/>
  <c r="F189" i="4"/>
  <c r="L189" i="4" s="1"/>
  <c r="E189" i="4"/>
  <c r="K189" i="4" s="1"/>
  <c r="D189" i="4"/>
  <c r="J189" i="4" s="1"/>
  <c r="F188" i="4"/>
  <c r="L188" i="4" s="1"/>
  <c r="E188" i="4"/>
  <c r="K188" i="4" s="1"/>
  <c r="D188" i="4"/>
  <c r="J188" i="4" s="1"/>
  <c r="F187" i="4"/>
  <c r="L187" i="4" s="1"/>
  <c r="E187" i="4"/>
  <c r="K187" i="4" s="1"/>
  <c r="D187" i="4"/>
  <c r="J187" i="4" s="1"/>
  <c r="F186" i="4"/>
  <c r="L186" i="4" s="1"/>
  <c r="E186" i="4"/>
  <c r="K186" i="4" s="1"/>
  <c r="D186" i="4"/>
  <c r="J186" i="4" s="1"/>
  <c r="F185" i="4"/>
  <c r="L185" i="4" s="1"/>
  <c r="E185" i="4"/>
  <c r="K185" i="4" s="1"/>
  <c r="D185" i="4"/>
  <c r="J185" i="4" s="1"/>
  <c r="F184" i="4"/>
  <c r="L184" i="4" s="1"/>
  <c r="E184" i="4"/>
  <c r="K184" i="4" s="1"/>
  <c r="D184" i="4"/>
  <c r="J184" i="4" s="1"/>
  <c r="F183" i="4"/>
  <c r="L183" i="4" s="1"/>
  <c r="E183" i="4"/>
  <c r="K183" i="4" s="1"/>
  <c r="D183" i="4"/>
  <c r="J183" i="4" s="1"/>
  <c r="F182" i="4"/>
  <c r="L182" i="4" s="1"/>
  <c r="E182" i="4"/>
  <c r="K182" i="4" s="1"/>
  <c r="D182" i="4"/>
  <c r="J182" i="4" s="1"/>
  <c r="F181" i="4"/>
  <c r="L181" i="4" s="1"/>
  <c r="E181" i="4"/>
  <c r="K181" i="4" s="1"/>
  <c r="D181" i="4"/>
  <c r="J181" i="4" s="1"/>
  <c r="F180" i="4"/>
  <c r="L180" i="4" s="1"/>
  <c r="E180" i="4"/>
  <c r="K180" i="4" s="1"/>
  <c r="D180" i="4"/>
  <c r="J180" i="4" s="1"/>
  <c r="F179" i="4"/>
  <c r="L179" i="4" s="1"/>
  <c r="E179" i="4"/>
  <c r="K179" i="4" s="1"/>
  <c r="D179" i="4"/>
  <c r="J179" i="4" s="1"/>
  <c r="F178" i="4"/>
  <c r="L178" i="4" s="1"/>
  <c r="E178" i="4"/>
  <c r="K178" i="4" s="1"/>
  <c r="D178" i="4"/>
  <c r="J178" i="4" s="1"/>
  <c r="F177" i="4"/>
  <c r="L177" i="4" s="1"/>
  <c r="E177" i="4"/>
  <c r="K177" i="4" s="1"/>
  <c r="D177" i="4"/>
  <c r="J177" i="4" s="1"/>
  <c r="F176" i="4"/>
  <c r="L176" i="4" s="1"/>
  <c r="E176" i="4"/>
  <c r="K176" i="4" s="1"/>
  <c r="D176" i="4"/>
  <c r="J176" i="4" s="1"/>
  <c r="F175" i="4"/>
  <c r="L175" i="4" s="1"/>
  <c r="E175" i="4"/>
  <c r="K175" i="4" s="1"/>
  <c r="D175" i="4"/>
  <c r="J175" i="4" s="1"/>
  <c r="F174" i="4"/>
  <c r="L174" i="4" s="1"/>
  <c r="E174" i="4"/>
  <c r="K174" i="4" s="1"/>
  <c r="D174" i="4"/>
  <c r="J174" i="4" s="1"/>
  <c r="F173" i="4"/>
  <c r="L173" i="4" s="1"/>
  <c r="E173" i="4"/>
  <c r="K173" i="4" s="1"/>
  <c r="D173" i="4"/>
  <c r="J173" i="4" s="1"/>
  <c r="F172" i="4"/>
  <c r="L172" i="4" s="1"/>
  <c r="E172" i="4"/>
  <c r="K172" i="4" s="1"/>
  <c r="D172" i="4"/>
  <c r="J172" i="4" s="1"/>
  <c r="F171" i="4"/>
  <c r="L171" i="4" s="1"/>
  <c r="E171" i="4"/>
  <c r="K171" i="4" s="1"/>
  <c r="D171" i="4"/>
  <c r="J171" i="4" s="1"/>
  <c r="F170" i="4"/>
  <c r="L170" i="4" s="1"/>
  <c r="E170" i="4"/>
  <c r="K170" i="4" s="1"/>
  <c r="D170" i="4"/>
  <c r="J170" i="4" s="1"/>
  <c r="F169" i="4"/>
  <c r="L169" i="4" s="1"/>
  <c r="E169" i="4"/>
  <c r="K169" i="4" s="1"/>
  <c r="D169" i="4"/>
  <c r="J169" i="4" s="1"/>
  <c r="F168" i="4"/>
  <c r="L168" i="4" s="1"/>
  <c r="E168" i="4"/>
  <c r="K168" i="4" s="1"/>
  <c r="D168" i="4"/>
  <c r="J168" i="4" s="1"/>
  <c r="F167" i="4"/>
  <c r="L167" i="4" s="1"/>
  <c r="E167" i="4"/>
  <c r="K167" i="4" s="1"/>
  <c r="D167" i="4"/>
  <c r="J167" i="4" s="1"/>
  <c r="F166" i="4"/>
  <c r="L166" i="4" s="1"/>
  <c r="E166" i="4"/>
  <c r="K166" i="4" s="1"/>
  <c r="D166" i="4"/>
  <c r="J166" i="4" s="1"/>
  <c r="F165" i="4"/>
  <c r="L165" i="4" s="1"/>
  <c r="E165" i="4"/>
  <c r="K165" i="4" s="1"/>
  <c r="D165" i="4"/>
  <c r="J165" i="4" s="1"/>
  <c r="F164" i="4"/>
  <c r="L164" i="4" s="1"/>
  <c r="E164" i="4"/>
  <c r="K164" i="4" s="1"/>
  <c r="D164" i="4"/>
  <c r="J164" i="4" s="1"/>
  <c r="L163" i="4"/>
  <c r="K163" i="4"/>
  <c r="D163" i="4"/>
  <c r="J163" i="4" s="1"/>
  <c r="F162" i="4"/>
  <c r="L162" i="4" s="1"/>
  <c r="E162" i="4"/>
  <c r="K162" i="4" s="1"/>
  <c r="D162" i="4"/>
  <c r="J162" i="4" s="1"/>
  <c r="F161" i="4"/>
  <c r="L161" i="4" s="1"/>
  <c r="E161" i="4"/>
  <c r="K161" i="4" s="1"/>
  <c r="D161" i="4"/>
  <c r="J161" i="4" s="1"/>
  <c r="F160" i="4"/>
  <c r="L160" i="4" s="1"/>
  <c r="E160" i="4"/>
  <c r="K160" i="4" s="1"/>
  <c r="D160" i="4"/>
  <c r="J160" i="4" s="1"/>
  <c r="F159" i="4"/>
  <c r="L159" i="4" s="1"/>
  <c r="E159" i="4"/>
  <c r="K159" i="4" s="1"/>
  <c r="D159" i="4"/>
  <c r="J159" i="4" s="1"/>
  <c r="F158" i="4"/>
  <c r="L158" i="4" s="1"/>
  <c r="E158" i="4"/>
  <c r="K158" i="4" s="1"/>
  <c r="D158" i="4"/>
  <c r="J158" i="4" s="1"/>
  <c r="F157" i="4"/>
  <c r="L157" i="4" s="1"/>
  <c r="E157" i="4"/>
  <c r="K157" i="4" s="1"/>
  <c r="D157" i="4"/>
  <c r="J157" i="4" s="1"/>
  <c r="F156" i="4"/>
  <c r="L156" i="4" s="1"/>
  <c r="E156" i="4"/>
  <c r="K156" i="4" s="1"/>
  <c r="D156" i="4"/>
  <c r="J156" i="4" s="1"/>
  <c r="F155" i="4"/>
  <c r="L155" i="4" s="1"/>
  <c r="E155" i="4"/>
  <c r="K155" i="4" s="1"/>
  <c r="D155" i="4"/>
  <c r="J155" i="4" s="1"/>
  <c r="F154" i="4"/>
  <c r="L154" i="4" s="1"/>
  <c r="E154" i="4"/>
  <c r="K154" i="4" s="1"/>
  <c r="D154" i="4"/>
  <c r="J154" i="4" s="1"/>
  <c r="F153" i="4"/>
  <c r="L153" i="4" s="1"/>
  <c r="E153" i="4"/>
  <c r="K153" i="4" s="1"/>
  <c r="D153" i="4"/>
  <c r="J153" i="4" s="1"/>
  <c r="F152" i="4"/>
  <c r="L152" i="4" s="1"/>
  <c r="E152" i="4"/>
  <c r="K152" i="4" s="1"/>
  <c r="D152" i="4"/>
  <c r="J152" i="4" s="1"/>
  <c r="F151" i="4"/>
  <c r="L151" i="4" s="1"/>
  <c r="E151" i="4"/>
  <c r="K151" i="4" s="1"/>
  <c r="D151" i="4"/>
  <c r="J151" i="4" s="1"/>
  <c r="F150" i="4"/>
  <c r="L150" i="4" s="1"/>
  <c r="E150" i="4"/>
  <c r="K150" i="4" s="1"/>
  <c r="D150" i="4"/>
  <c r="J150" i="4" s="1"/>
  <c r="F149" i="4"/>
  <c r="L149" i="4" s="1"/>
  <c r="E149" i="4"/>
  <c r="K149" i="4" s="1"/>
  <c r="D149" i="4"/>
  <c r="J149" i="4" s="1"/>
  <c r="F148" i="4"/>
  <c r="L148" i="4" s="1"/>
  <c r="E148" i="4"/>
  <c r="K148" i="4" s="1"/>
  <c r="D148" i="4"/>
  <c r="J148" i="4" s="1"/>
  <c r="F147" i="4"/>
  <c r="L147" i="4" s="1"/>
  <c r="E147" i="4"/>
  <c r="K147" i="4" s="1"/>
  <c r="D147" i="4"/>
  <c r="J147" i="4" s="1"/>
  <c r="F146" i="4"/>
  <c r="L146" i="4" s="1"/>
  <c r="E146" i="4"/>
  <c r="K146" i="4" s="1"/>
  <c r="D146" i="4"/>
  <c r="J146" i="4" s="1"/>
  <c r="F145" i="4"/>
  <c r="L145" i="4" s="1"/>
  <c r="E145" i="4"/>
  <c r="K145" i="4" s="1"/>
  <c r="D145" i="4"/>
  <c r="J145" i="4" s="1"/>
  <c r="F144" i="4"/>
  <c r="L144" i="4" s="1"/>
  <c r="E144" i="4"/>
  <c r="K144" i="4" s="1"/>
  <c r="D144" i="4"/>
  <c r="J144" i="4" s="1"/>
  <c r="F143" i="4"/>
  <c r="L143" i="4" s="1"/>
  <c r="E143" i="4"/>
  <c r="K143" i="4" s="1"/>
  <c r="D143" i="4"/>
  <c r="J143" i="4" s="1"/>
  <c r="F142" i="4"/>
  <c r="L142" i="4" s="1"/>
  <c r="E142" i="4"/>
  <c r="K142" i="4" s="1"/>
  <c r="D142" i="4"/>
  <c r="J142" i="4" s="1"/>
  <c r="F141" i="4"/>
  <c r="L141" i="4" s="1"/>
  <c r="E141" i="4"/>
  <c r="K141" i="4" s="1"/>
  <c r="D141" i="4"/>
  <c r="J141" i="4" s="1"/>
  <c r="F140" i="4"/>
  <c r="L140" i="4" s="1"/>
  <c r="E140" i="4"/>
  <c r="K140" i="4" s="1"/>
  <c r="D140" i="4"/>
  <c r="J140" i="4" s="1"/>
  <c r="F139" i="4"/>
  <c r="L139" i="4" s="1"/>
  <c r="E139" i="4"/>
  <c r="K139" i="4" s="1"/>
  <c r="D139" i="4"/>
  <c r="J139" i="4" s="1"/>
  <c r="F138" i="4"/>
  <c r="L138" i="4" s="1"/>
  <c r="E138" i="4"/>
  <c r="K138" i="4" s="1"/>
  <c r="D138" i="4"/>
  <c r="J138" i="4" s="1"/>
  <c r="F137" i="4"/>
  <c r="L137" i="4" s="1"/>
  <c r="E137" i="4"/>
  <c r="K137" i="4" s="1"/>
  <c r="D137" i="4"/>
  <c r="J137" i="4" s="1"/>
  <c r="F136" i="4"/>
  <c r="L136" i="4" s="1"/>
  <c r="E136" i="4"/>
  <c r="K136" i="4" s="1"/>
  <c r="D136" i="4"/>
  <c r="J136" i="4" s="1"/>
  <c r="F135" i="4"/>
  <c r="L135" i="4" s="1"/>
  <c r="E135" i="4"/>
  <c r="K135" i="4" s="1"/>
  <c r="D135" i="4"/>
  <c r="J135" i="4" s="1"/>
  <c r="F134" i="4"/>
  <c r="L134" i="4" s="1"/>
  <c r="E134" i="4"/>
  <c r="K134" i="4" s="1"/>
  <c r="D134" i="4"/>
  <c r="J134" i="4" s="1"/>
  <c r="F133" i="4"/>
  <c r="L133" i="4" s="1"/>
  <c r="E133" i="4"/>
  <c r="K133" i="4" s="1"/>
  <c r="D133" i="4"/>
  <c r="J133" i="4" s="1"/>
  <c r="F132" i="4"/>
  <c r="L132" i="4" s="1"/>
  <c r="E132" i="4"/>
  <c r="K132" i="4" s="1"/>
  <c r="D132" i="4"/>
  <c r="J132" i="4" s="1"/>
  <c r="F131" i="4"/>
  <c r="L131" i="4" s="1"/>
  <c r="E131" i="4"/>
  <c r="K131" i="4" s="1"/>
  <c r="D131" i="4"/>
  <c r="J131" i="4" s="1"/>
  <c r="F130" i="4"/>
  <c r="L130" i="4" s="1"/>
  <c r="E130" i="4"/>
  <c r="K130" i="4" s="1"/>
  <c r="D130" i="4"/>
  <c r="J130" i="4" s="1"/>
  <c r="F129" i="4"/>
  <c r="L129" i="4" s="1"/>
  <c r="E129" i="4"/>
  <c r="K129" i="4" s="1"/>
  <c r="D129" i="4"/>
  <c r="J129" i="4" s="1"/>
  <c r="J128" i="4"/>
  <c r="F128" i="4"/>
  <c r="L128" i="4" s="1"/>
  <c r="E128" i="4"/>
  <c r="K128" i="4" s="1"/>
  <c r="D128" i="4"/>
  <c r="F127" i="4"/>
  <c r="L127" i="4" s="1"/>
  <c r="E127" i="4"/>
  <c r="K127" i="4" s="1"/>
  <c r="D127" i="4"/>
  <c r="J127" i="4" s="1"/>
  <c r="F126" i="4"/>
  <c r="L126" i="4" s="1"/>
  <c r="E126" i="4"/>
  <c r="K126" i="4" s="1"/>
  <c r="D126" i="4"/>
  <c r="J126" i="4" s="1"/>
  <c r="F125" i="4"/>
  <c r="L125" i="4" s="1"/>
  <c r="E125" i="4"/>
  <c r="K125" i="4" s="1"/>
  <c r="D125" i="4"/>
  <c r="J125" i="4" s="1"/>
  <c r="F124" i="4"/>
  <c r="L124" i="4" s="1"/>
  <c r="E124" i="4"/>
  <c r="K124" i="4" s="1"/>
  <c r="D124" i="4"/>
  <c r="J124" i="4" s="1"/>
  <c r="F123" i="4"/>
  <c r="L123" i="4" s="1"/>
  <c r="E123" i="4"/>
  <c r="K123" i="4" s="1"/>
  <c r="D123" i="4"/>
  <c r="J123" i="4" s="1"/>
  <c r="F122" i="4"/>
  <c r="L122" i="4" s="1"/>
  <c r="E122" i="4"/>
  <c r="K122" i="4" s="1"/>
  <c r="D122" i="4"/>
  <c r="J122" i="4" s="1"/>
  <c r="F121" i="4"/>
  <c r="L121" i="4" s="1"/>
  <c r="E121" i="4"/>
  <c r="K121" i="4" s="1"/>
  <c r="D121" i="4"/>
  <c r="J121" i="4" s="1"/>
  <c r="F120" i="4"/>
  <c r="L120" i="4" s="1"/>
  <c r="E120" i="4"/>
  <c r="K120" i="4" s="1"/>
  <c r="D120" i="4"/>
  <c r="J120" i="4" s="1"/>
  <c r="F119" i="4"/>
  <c r="L119" i="4" s="1"/>
  <c r="E119" i="4"/>
  <c r="K119" i="4" s="1"/>
  <c r="D119" i="4"/>
  <c r="J119" i="4" s="1"/>
  <c r="F118" i="4"/>
  <c r="L118" i="4" s="1"/>
  <c r="E118" i="4"/>
  <c r="K118" i="4" s="1"/>
  <c r="D118" i="4"/>
  <c r="J118" i="4" s="1"/>
  <c r="F117" i="4"/>
  <c r="L117" i="4" s="1"/>
  <c r="E117" i="4"/>
  <c r="K117" i="4" s="1"/>
  <c r="D117" i="4"/>
  <c r="J117" i="4" s="1"/>
  <c r="F116" i="4"/>
  <c r="L116" i="4" s="1"/>
  <c r="E116" i="4"/>
  <c r="K116" i="4" s="1"/>
  <c r="D116" i="4"/>
  <c r="J116" i="4" s="1"/>
  <c r="F115" i="4"/>
  <c r="L115" i="4" s="1"/>
  <c r="E115" i="4"/>
  <c r="K115" i="4" s="1"/>
  <c r="D115" i="4"/>
  <c r="J115" i="4" s="1"/>
  <c r="F114" i="4"/>
  <c r="L114" i="4" s="1"/>
  <c r="E114" i="4"/>
  <c r="K114" i="4" s="1"/>
  <c r="D114" i="4"/>
  <c r="J114" i="4" s="1"/>
  <c r="F113" i="4"/>
  <c r="L113" i="4" s="1"/>
  <c r="E113" i="4"/>
  <c r="K113" i="4" s="1"/>
  <c r="D113" i="4"/>
  <c r="J113" i="4" s="1"/>
  <c r="F112" i="4"/>
  <c r="L112" i="4" s="1"/>
  <c r="E112" i="4"/>
  <c r="K112" i="4" s="1"/>
  <c r="D112" i="4"/>
  <c r="J112" i="4" s="1"/>
  <c r="F111" i="4"/>
  <c r="L111" i="4" s="1"/>
  <c r="E111" i="4"/>
  <c r="K111" i="4" s="1"/>
  <c r="D111" i="4"/>
  <c r="J111" i="4" s="1"/>
  <c r="F110" i="4"/>
  <c r="L110" i="4" s="1"/>
  <c r="E110" i="4"/>
  <c r="K110" i="4" s="1"/>
  <c r="D110" i="4"/>
  <c r="J110" i="4" s="1"/>
  <c r="F109" i="4"/>
  <c r="L109" i="4" s="1"/>
  <c r="E109" i="4"/>
  <c r="K109" i="4" s="1"/>
  <c r="D109" i="4"/>
  <c r="J109" i="4" s="1"/>
  <c r="F108" i="4"/>
  <c r="L108" i="4" s="1"/>
  <c r="E108" i="4"/>
  <c r="K108" i="4" s="1"/>
  <c r="D108" i="4"/>
  <c r="J108" i="4" s="1"/>
  <c r="F107" i="4"/>
  <c r="L107" i="4" s="1"/>
  <c r="E107" i="4"/>
  <c r="K107" i="4" s="1"/>
  <c r="D107" i="4"/>
  <c r="J107" i="4" s="1"/>
  <c r="F106" i="4"/>
  <c r="L106" i="4" s="1"/>
  <c r="E106" i="4"/>
  <c r="K106" i="4" s="1"/>
  <c r="D106" i="4"/>
  <c r="J106" i="4" s="1"/>
  <c r="F105" i="4"/>
  <c r="L105" i="4" s="1"/>
  <c r="E105" i="4"/>
  <c r="K105" i="4" s="1"/>
  <c r="D105" i="4"/>
  <c r="J105" i="4" s="1"/>
  <c r="F104" i="4"/>
  <c r="L104" i="4" s="1"/>
  <c r="E104" i="4"/>
  <c r="K104" i="4" s="1"/>
  <c r="D104" i="4"/>
  <c r="J104" i="4" s="1"/>
  <c r="F103" i="4"/>
  <c r="L103" i="4" s="1"/>
  <c r="E103" i="4"/>
  <c r="K103" i="4" s="1"/>
  <c r="D103" i="4"/>
  <c r="J103" i="4" s="1"/>
  <c r="F102" i="4"/>
  <c r="L102" i="4" s="1"/>
  <c r="E102" i="4"/>
  <c r="K102" i="4" s="1"/>
  <c r="D102" i="4"/>
  <c r="J102" i="4" s="1"/>
  <c r="F101" i="4"/>
  <c r="L101" i="4" s="1"/>
  <c r="E101" i="4"/>
  <c r="K101" i="4" s="1"/>
  <c r="D101" i="4"/>
  <c r="J101" i="4" s="1"/>
  <c r="F100" i="4"/>
  <c r="L100" i="4" s="1"/>
  <c r="E100" i="4"/>
  <c r="K100" i="4" s="1"/>
  <c r="D100" i="4"/>
  <c r="J100" i="4" s="1"/>
  <c r="F99" i="4"/>
  <c r="L99" i="4" s="1"/>
  <c r="E99" i="4"/>
  <c r="K99" i="4" s="1"/>
  <c r="D99" i="4"/>
  <c r="J99" i="4" s="1"/>
  <c r="F98" i="4"/>
  <c r="L98" i="4" s="1"/>
  <c r="E98" i="4"/>
  <c r="K98" i="4" s="1"/>
  <c r="D98" i="4"/>
  <c r="J98" i="4" s="1"/>
  <c r="F97" i="4"/>
  <c r="L97" i="4" s="1"/>
  <c r="E97" i="4"/>
  <c r="K97" i="4" s="1"/>
  <c r="D97" i="4"/>
  <c r="J97" i="4" s="1"/>
  <c r="F96" i="4"/>
  <c r="L96" i="4" s="1"/>
  <c r="E96" i="4"/>
  <c r="K96" i="4" s="1"/>
  <c r="D96" i="4"/>
  <c r="J96" i="4" s="1"/>
  <c r="F95" i="4"/>
  <c r="L95" i="4" s="1"/>
  <c r="E95" i="4"/>
  <c r="K95" i="4" s="1"/>
  <c r="D95" i="4"/>
  <c r="J95" i="4" s="1"/>
  <c r="F94" i="4"/>
  <c r="L94" i="4" s="1"/>
  <c r="E94" i="4"/>
  <c r="K94" i="4" s="1"/>
  <c r="D94" i="4"/>
  <c r="J94" i="4" s="1"/>
  <c r="F93" i="4"/>
  <c r="L93" i="4" s="1"/>
  <c r="E93" i="4"/>
  <c r="K93" i="4" s="1"/>
  <c r="D93" i="4"/>
  <c r="J93" i="4" s="1"/>
  <c r="F92" i="4"/>
  <c r="L92" i="4" s="1"/>
  <c r="E92" i="4"/>
  <c r="K92" i="4" s="1"/>
  <c r="D92" i="4"/>
  <c r="J92" i="4" s="1"/>
  <c r="F91" i="4"/>
  <c r="L91" i="4" s="1"/>
  <c r="E91" i="4"/>
  <c r="K91" i="4" s="1"/>
  <c r="D91" i="4"/>
  <c r="J91" i="4" s="1"/>
  <c r="F90" i="4"/>
  <c r="L90" i="4" s="1"/>
  <c r="E90" i="4"/>
  <c r="K90" i="4" s="1"/>
  <c r="D90" i="4"/>
  <c r="J90" i="4" s="1"/>
  <c r="F89" i="4"/>
  <c r="L89" i="4" s="1"/>
  <c r="E89" i="4"/>
  <c r="K89" i="4" s="1"/>
  <c r="D89" i="4"/>
  <c r="J89" i="4" s="1"/>
  <c r="F88" i="4"/>
  <c r="L88" i="4" s="1"/>
  <c r="E88" i="4"/>
  <c r="K88" i="4" s="1"/>
  <c r="D88" i="4"/>
  <c r="J88" i="4" s="1"/>
  <c r="F87" i="4"/>
  <c r="L87" i="4" s="1"/>
  <c r="E87" i="4"/>
  <c r="K87" i="4" s="1"/>
  <c r="D87" i="4"/>
  <c r="J87" i="4" s="1"/>
  <c r="F86" i="4"/>
  <c r="L86" i="4" s="1"/>
  <c r="E86" i="4"/>
  <c r="K86" i="4" s="1"/>
  <c r="D86" i="4"/>
  <c r="J86" i="4" s="1"/>
  <c r="F85" i="4"/>
  <c r="L85" i="4" s="1"/>
  <c r="E85" i="4"/>
  <c r="K85" i="4" s="1"/>
  <c r="D85" i="4"/>
  <c r="J85" i="4" s="1"/>
  <c r="F84" i="4"/>
  <c r="L84" i="4" s="1"/>
  <c r="E84" i="4"/>
  <c r="K84" i="4" s="1"/>
  <c r="D84" i="4"/>
  <c r="J84" i="4" s="1"/>
  <c r="F83" i="4"/>
  <c r="L83" i="4" s="1"/>
  <c r="E83" i="4"/>
  <c r="K83" i="4" s="1"/>
  <c r="D83" i="4"/>
  <c r="J83" i="4" s="1"/>
  <c r="F82" i="4"/>
  <c r="L82" i="4" s="1"/>
  <c r="E82" i="4"/>
  <c r="K82" i="4" s="1"/>
  <c r="D82" i="4"/>
  <c r="J82" i="4" s="1"/>
  <c r="F81" i="4"/>
  <c r="L81" i="4" s="1"/>
  <c r="E81" i="4"/>
  <c r="K81" i="4" s="1"/>
  <c r="D81" i="4"/>
  <c r="J81" i="4" s="1"/>
  <c r="F80" i="4"/>
  <c r="L80" i="4" s="1"/>
  <c r="E80" i="4"/>
  <c r="K80" i="4" s="1"/>
  <c r="D80" i="4"/>
  <c r="J80" i="4" s="1"/>
  <c r="F79" i="4"/>
  <c r="L79" i="4" s="1"/>
  <c r="E79" i="4"/>
  <c r="K79" i="4" s="1"/>
  <c r="D79" i="4"/>
  <c r="J79" i="4" s="1"/>
  <c r="F78" i="4"/>
  <c r="L78" i="4" s="1"/>
  <c r="E78" i="4"/>
  <c r="K78" i="4" s="1"/>
  <c r="D78" i="4"/>
  <c r="J78" i="4" s="1"/>
  <c r="F77" i="4"/>
  <c r="L77" i="4" s="1"/>
  <c r="E77" i="4"/>
  <c r="K77" i="4" s="1"/>
  <c r="D77" i="4"/>
  <c r="J77" i="4" s="1"/>
  <c r="F76" i="4"/>
  <c r="L76" i="4" s="1"/>
  <c r="E76" i="4"/>
  <c r="K76" i="4" s="1"/>
  <c r="D76" i="4"/>
  <c r="J76" i="4" s="1"/>
  <c r="F75" i="4"/>
  <c r="L75" i="4" s="1"/>
  <c r="E75" i="4"/>
  <c r="K75" i="4" s="1"/>
  <c r="D75" i="4"/>
  <c r="J75" i="4" s="1"/>
  <c r="F74" i="4"/>
  <c r="L74" i="4" s="1"/>
  <c r="E74" i="4"/>
  <c r="K74" i="4" s="1"/>
  <c r="D74" i="4"/>
  <c r="J74" i="4" s="1"/>
  <c r="F73" i="4"/>
  <c r="L73" i="4" s="1"/>
  <c r="E73" i="4"/>
  <c r="K73" i="4" s="1"/>
  <c r="D73" i="4"/>
  <c r="J73" i="4" s="1"/>
  <c r="F72" i="4"/>
  <c r="L72" i="4" s="1"/>
  <c r="E72" i="4"/>
  <c r="K72" i="4" s="1"/>
  <c r="D72" i="4"/>
  <c r="J72" i="4" s="1"/>
  <c r="F71" i="4"/>
  <c r="L71" i="4" s="1"/>
  <c r="E71" i="4"/>
  <c r="K71" i="4" s="1"/>
  <c r="D71" i="4"/>
  <c r="J71" i="4" s="1"/>
  <c r="F70" i="4"/>
  <c r="L70" i="4" s="1"/>
  <c r="E70" i="4"/>
  <c r="K70" i="4" s="1"/>
  <c r="D70" i="4"/>
  <c r="J70" i="4" s="1"/>
  <c r="F69" i="4"/>
  <c r="L69" i="4" s="1"/>
  <c r="E69" i="4"/>
  <c r="K69" i="4" s="1"/>
  <c r="D69" i="4"/>
  <c r="J69" i="4" s="1"/>
  <c r="F68" i="4"/>
  <c r="L68" i="4" s="1"/>
  <c r="E68" i="4"/>
  <c r="K68" i="4" s="1"/>
  <c r="D68" i="4"/>
  <c r="J68" i="4" s="1"/>
  <c r="F67" i="4"/>
  <c r="L67" i="4" s="1"/>
  <c r="E67" i="4"/>
  <c r="K67" i="4" s="1"/>
  <c r="D67" i="4"/>
  <c r="J67" i="4" s="1"/>
  <c r="F66" i="4"/>
  <c r="L66" i="4" s="1"/>
  <c r="E66" i="4"/>
  <c r="K66" i="4" s="1"/>
  <c r="D66" i="4"/>
  <c r="J66" i="4" s="1"/>
  <c r="F65" i="4"/>
  <c r="L65" i="4" s="1"/>
  <c r="E65" i="4"/>
  <c r="K65" i="4" s="1"/>
  <c r="D65" i="4"/>
  <c r="J65" i="4" s="1"/>
  <c r="F64" i="4"/>
  <c r="L64" i="4" s="1"/>
  <c r="E64" i="4"/>
  <c r="K64" i="4" s="1"/>
  <c r="D64" i="4"/>
  <c r="J64" i="4" s="1"/>
  <c r="F63" i="4"/>
  <c r="L63" i="4" s="1"/>
  <c r="E63" i="4"/>
  <c r="K63" i="4" s="1"/>
  <c r="D63" i="4"/>
  <c r="J63" i="4" s="1"/>
  <c r="F62" i="4"/>
  <c r="L62" i="4" s="1"/>
  <c r="E62" i="4"/>
  <c r="K62" i="4" s="1"/>
  <c r="D62" i="4"/>
  <c r="J62" i="4" s="1"/>
  <c r="F61" i="4"/>
  <c r="L61" i="4" s="1"/>
  <c r="E61" i="4"/>
  <c r="K61" i="4" s="1"/>
  <c r="D61" i="4"/>
  <c r="J61" i="4" s="1"/>
  <c r="F60" i="4"/>
  <c r="L60" i="4" s="1"/>
  <c r="E60" i="4"/>
  <c r="K60" i="4" s="1"/>
  <c r="D60" i="4"/>
  <c r="J60" i="4" s="1"/>
  <c r="F59" i="4"/>
  <c r="L59" i="4" s="1"/>
  <c r="E59" i="4"/>
  <c r="K59" i="4" s="1"/>
  <c r="D59" i="4"/>
  <c r="J59" i="4" s="1"/>
  <c r="F58" i="4"/>
  <c r="L58" i="4" s="1"/>
  <c r="E58" i="4"/>
  <c r="K58" i="4" s="1"/>
  <c r="D58" i="4"/>
  <c r="J58" i="4" s="1"/>
  <c r="F57" i="4"/>
  <c r="L57" i="4" s="1"/>
  <c r="E57" i="4"/>
  <c r="K57" i="4" s="1"/>
  <c r="D57" i="4"/>
  <c r="J57" i="4" s="1"/>
  <c r="F56" i="4"/>
  <c r="L56" i="4" s="1"/>
  <c r="E56" i="4"/>
  <c r="K56" i="4" s="1"/>
  <c r="D56" i="4"/>
  <c r="J56" i="4" s="1"/>
  <c r="F55" i="4"/>
  <c r="L55" i="4" s="1"/>
  <c r="E55" i="4"/>
  <c r="K55" i="4" s="1"/>
  <c r="D55" i="4"/>
  <c r="J55" i="4" s="1"/>
  <c r="F54" i="4"/>
  <c r="L54" i="4" s="1"/>
  <c r="E54" i="4"/>
  <c r="K54" i="4" s="1"/>
  <c r="D54" i="4"/>
  <c r="J54" i="4" s="1"/>
  <c r="F53" i="4"/>
  <c r="L53" i="4" s="1"/>
  <c r="E53" i="4"/>
  <c r="K53" i="4" s="1"/>
  <c r="D53" i="4"/>
  <c r="J53" i="4" s="1"/>
  <c r="F52" i="4"/>
  <c r="L52" i="4" s="1"/>
  <c r="E52" i="4"/>
  <c r="K52" i="4" s="1"/>
  <c r="D52" i="4"/>
  <c r="J52" i="4" s="1"/>
  <c r="F51" i="4"/>
  <c r="L51" i="4" s="1"/>
  <c r="E51" i="4"/>
  <c r="K51" i="4" s="1"/>
  <c r="D51" i="4"/>
  <c r="J51" i="4" s="1"/>
  <c r="F50" i="4"/>
  <c r="L50" i="4" s="1"/>
  <c r="E50" i="4"/>
  <c r="K50" i="4" s="1"/>
  <c r="D50" i="4"/>
  <c r="J50" i="4" s="1"/>
  <c r="F49" i="4"/>
  <c r="L49" i="4" s="1"/>
  <c r="E49" i="4"/>
  <c r="K49" i="4" s="1"/>
  <c r="D49" i="4"/>
  <c r="J49" i="4" s="1"/>
  <c r="F48" i="4"/>
  <c r="L48" i="4" s="1"/>
  <c r="E48" i="4"/>
  <c r="K48" i="4" s="1"/>
  <c r="D48" i="4"/>
  <c r="J48" i="4" s="1"/>
  <c r="F47" i="4"/>
  <c r="L47" i="4" s="1"/>
  <c r="E47" i="4"/>
  <c r="K47" i="4" s="1"/>
  <c r="D47" i="4"/>
  <c r="J47" i="4" s="1"/>
  <c r="F46" i="4"/>
  <c r="L46" i="4" s="1"/>
  <c r="E46" i="4"/>
  <c r="K46" i="4" s="1"/>
  <c r="D46" i="4"/>
  <c r="J46" i="4" s="1"/>
  <c r="F45" i="4"/>
  <c r="L45" i="4" s="1"/>
  <c r="E45" i="4"/>
  <c r="K45" i="4" s="1"/>
  <c r="D45" i="4"/>
  <c r="J45" i="4" s="1"/>
  <c r="F44" i="4"/>
  <c r="L44" i="4" s="1"/>
  <c r="E44" i="4"/>
  <c r="K44" i="4" s="1"/>
  <c r="D44" i="4"/>
  <c r="J44" i="4" s="1"/>
  <c r="F43" i="4"/>
  <c r="L43" i="4" s="1"/>
  <c r="E43" i="4"/>
  <c r="K43" i="4" s="1"/>
  <c r="D43" i="4"/>
  <c r="J43" i="4" s="1"/>
  <c r="F42" i="4"/>
  <c r="L42" i="4" s="1"/>
  <c r="E42" i="4"/>
  <c r="K42" i="4" s="1"/>
  <c r="D42" i="4"/>
  <c r="J42" i="4" s="1"/>
  <c r="F41" i="4"/>
  <c r="L41" i="4" s="1"/>
  <c r="E41" i="4"/>
  <c r="K41" i="4" s="1"/>
  <c r="D41" i="4"/>
  <c r="J41" i="4" s="1"/>
  <c r="F40" i="4"/>
  <c r="L40" i="4" s="1"/>
  <c r="E40" i="4"/>
  <c r="K40" i="4" s="1"/>
  <c r="D40" i="4"/>
  <c r="J40" i="4" s="1"/>
  <c r="F39" i="4"/>
  <c r="L39" i="4" s="1"/>
  <c r="E39" i="4"/>
  <c r="K39" i="4" s="1"/>
  <c r="D39" i="4"/>
  <c r="J39" i="4" s="1"/>
  <c r="F38" i="4"/>
  <c r="L38" i="4" s="1"/>
  <c r="E38" i="4"/>
  <c r="K38" i="4" s="1"/>
  <c r="D38" i="4"/>
  <c r="J38" i="4" s="1"/>
  <c r="F37" i="4"/>
  <c r="L37" i="4" s="1"/>
  <c r="E37" i="4"/>
  <c r="K37" i="4" s="1"/>
  <c r="D37" i="4"/>
  <c r="J37" i="4" s="1"/>
  <c r="F36" i="4"/>
  <c r="L36" i="4" s="1"/>
  <c r="E36" i="4"/>
  <c r="K36" i="4" s="1"/>
  <c r="D36" i="4"/>
  <c r="J36" i="4" s="1"/>
  <c r="K35" i="4"/>
  <c r="F35" i="4"/>
  <c r="L35" i="4" s="1"/>
  <c r="E35" i="4"/>
  <c r="D35" i="4"/>
  <c r="J35" i="4" s="1"/>
  <c r="F34" i="4"/>
  <c r="L34" i="4" s="1"/>
  <c r="E34" i="4"/>
  <c r="K34" i="4" s="1"/>
  <c r="D34" i="4"/>
  <c r="J34" i="4" s="1"/>
  <c r="F33" i="4"/>
  <c r="L33" i="4" s="1"/>
  <c r="E33" i="4"/>
  <c r="K33" i="4" s="1"/>
  <c r="D33" i="4"/>
  <c r="J33" i="4" s="1"/>
  <c r="F32" i="4"/>
  <c r="L32" i="4" s="1"/>
  <c r="E32" i="4"/>
  <c r="K32" i="4" s="1"/>
  <c r="D32" i="4"/>
  <c r="J32" i="4" s="1"/>
  <c r="F31" i="4"/>
  <c r="L31" i="4" s="1"/>
  <c r="E31" i="4"/>
  <c r="K31" i="4" s="1"/>
  <c r="D31" i="4"/>
  <c r="J31" i="4" s="1"/>
  <c r="F30" i="4"/>
  <c r="L30" i="4" s="1"/>
  <c r="E30" i="4"/>
  <c r="K30" i="4" s="1"/>
  <c r="D30" i="4"/>
  <c r="J30" i="4" s="1"/>
  <c r="F29" i="4"/>
  <c r="L29" i="4" s="1"/>
  <c r="E29" i="4"/>
  <c r="K29" i="4" s="1"/>
  <c r="D29" i="4"/>
  <c r="J29" i="4" s="1"/>
  <c r="F28" i="4"/>
  <c r="L28" i="4" s="1"/>
  <c r="E28" i="4"/>
  <c r="K28" i="4" s="1"/>
  <c r="D28" i="4"/>
  <c r="J28" i="4" s="1"/>
  <c r="F27" i="4"/>
  <c r="L27" i="4" s="1"/>
  <c r="E27" i="4"/>
  <c r="K27" i="4" s="1"/>
  <c r="D27" i="4"/>
  <c r="J27" i="4" s="1"/>
  <c r="F26" i="4"/>
  <c r="L26" i="4" s="1"/>
  <c r="E26" i="4"/>
  <c r="K26" i="4" s="1"/>
  <c r="D26" i="4"/>
  <c r="J26" i="4" s="1"/>
  <c r="F25" i="4"/>
  <c r="L25" i="4" s="1"/>
  <c r="E25" i="4"/>
  <c r="K25" i="4" s="1"/>
  <c r="D25" i="4"/>
  <c r="J25" i="4" s="1"/>
  <c r="F24" i="4"/>
  <c r="L24" i="4" s="1"/>
  <c r="E24" i="4"/>
  <c r="K24" i="4" s="1"/>
  <c r="D24" i="4"/>
  <c r="J24" i="4" s="1"/>
  <c r="F23" i="4"/>
  <c r="L23" i="4" s="1"/>
  <c r="E23" i="4"/>
  <c r="K23" i="4" s="1"/>
  <c r="D23" i="4"/>
  <c r="J23" i="4" s="1"/>
  <c r="F22" i="4"/>
  <c r="L22" i="4" s="1"/>
  <c r="E22" i="4"/>
  <c r="K22" i="4" s="1"/>
  <c r="D22" i="4"/>
  <c r="J22" i="4" s="1"/>
  <c r="F21" i="4"/>
  <c r="L21" i="4" s="1"/>
  <c r="E21" i="4"/>
  <c r="K21" i="4" s="1"/>
  <c r="D21" i="4"/>
  <c r="J21" i="4" s="1"/>
  <c r="F20" i="4"/>
  <c r="L20" i="4" s="1"/>
  <c r="E20" i="4"/>
  <c r="K20" i="4" s="1"/>
  <c r="D20" i="4"/>
  <c r="J20" i="4" s="1"/>
  <c r="F19" i="4"/>
  <c r="L19" i="4" s="1"/>
  <c r="E19" i="4"/>
  <c r="K19" i="4" s="1"/>
  <c r="D19" i="4"/>
  <c r="J19" i="4" s="1"/>
  <c r="F18" i="4"/>
  <c r="L18" i="4" s="1"/>
  <c r="E18" i="4"/>
  <c r="K18" i="4" s="1"/>
  <c r="D18" i="4"/>
  <c r="J18" i="4" s="1"/>
  <c r="F17" i="4"/>
  <c r="L17" i="4" s="1"/>
  <c r="E17" i="4"/>
  <c r="K17" i="4" s="1"/>
  <c r="D17" i="4"/>
  <c r="J17" i="4" s="1"/>
  <c r="F16" i="4"/>
  <c r="L16" i="4" s="1"/>
  <c r="E16" i="4"/>
  <c r="K16" i="4" s="1"/>
  <c r="D16" i="4"/>
  <c r="J16" i="4" s="1"/>
  <c r="F15" i="4"/>
  <c r="L15" i="4" s="1"/>
  <c r="E15" i="4"/>
  <c r="K15" i="4" s="1"/>
  <c r="D15" i="4"/>
  <c r="J15" i="4" s="1"/>
  <c r="F14" i="4"/>
  <c r="L14" i="4" s="1"/>
  <c r="E14" i="4"/>
  <c r="K14" i="4" s="1"/>
  <c r="D14" i="4"/>
  <c r="J14" i="4" s="1"/>
  <c r="F13" i="4"/>
  <c r="L13" i="4" s="1"/>
  <c r="E13" i="4"/>
  <c r="K13" i="4" s="1"/>
  <c r="D13" i="4"/>
  <c r="J13" i="4" s="1"/>
  <c r="F12" i="4"/>
  <c r="L12" i="4" s="1"/>
  <c r="E12" i="4"/>
  <c r="K12" i="4" s="1"/>
  <c r="D12" i="4"/>
  <c r="J12" i="4" s="1"/>
  <c r="F11" i="4"/>
  <c r="L11" i="4" s="1"/>
  <c r="E11" i="4"/>
  <c r="K11" i="4" s="1"/>
  <c r="D11" i="4"/>
  <c r="J11" i="4" s="1"/>
  <c r="F10" i="4"/>
  <c r="L10" i="4" s="1"/>
  <c r="E10" i="4"/>
  <c r="K10" i="4" s="1"/>
  <c r="D10" i="4"/>
  <c r="J10" i="4" s="1"/>
  <c r="F9" i="4"/>
  <c r="L9" i="4" s="1"/>
  <c r="E9" i="4"/>
  <c r="K9" i="4" s="1"/>
  <c r="D9" i="4"/>
  <c r="J9" i="4" s="1"/>
  <c r="F8" i="4"/>
  <c r="L8" i="4" s="1"/>
  <c r="E8" i="4"/>
  <c r="K8" i="4" s="1"/>
  <c r="D8" i="4"/>
  <c r="J8" i="4" s="1"/>
  <c r="F7" i="4"/>
  <c r="L7" i="4" s="1"/>
  <c r="E7" i="4"/>
  <c r="K7" i="4" s="1"/>
  <c r="D7" i="4"/>
  <c r="J7" i="4" s="1"/>
  <c r="F6" i="4"/>
  <c r="L6" i="4" s="1"/>
  <c r="E6" i="4"/>
  <c r="K6" i="4" s="1"/>
  <c r="D6" i="4"/>
  <c r="J6" i="4" s="1"/>
  <c r="F5" i="4"/>
  <c r="L5" i="4" s="1"/>
  <c r="E5" i="4"/>
  <c r="K5" i="4" s="1"/>
  <c r="D5" i="4"/>
  <c r="J5" i="4" s="1"/>
  <c r="F4" i="4"/>
  <c r="L4" i="4" s="1"/>
  <c r="E4" i="4"/>
  <c r="K4" i="4" s="1"/>
  <c r="D4" i="4"/>
  <c r="J4" i="4" s="1"/>
  <c r="F3" i="4"/>
  <c r="L3" i="4" s="1"/>
  <c r="E3" i="4"/>
  <c r="K3" i="4" s="1"/>
  <c r="D3" i="4"/>
  <c r="J3" i="4" s="1"/>
  <c r="W38" i="2"/>
  <c r="Y40" i="2" s="1"/>
  <c r="W37" i="2"/>
  <c r="W36" i="2"/>
  <c r="V19" i="2"/>
  <c r="W19" i="2"/>
  <c r="U19" i="2"/>
  <c r="V18" i="2"/>
  <c r="W18" i="2"/>
  <c r="U18" i="2"/>
  <c r="I19" i="2"/>
  <c r="H19" i="2"/>
  <c r="G19" i="2"/>
  <c r="I18" i="2"/>
  <c r="H18" i="2"/>
  <c r="G18" i="2"/>
  <c r="I17" i="2"/>
  <c r="H17" i="2"/>
  <c r="G17" i="2"/>
  <c r="I16" i="2"/>
  <c r="H16" i="2"/>
  <c r="G16" i="2"/>
  <c r="I58" i="2"/>
  <c r="H58" i="2"/>
  <c r="G58" i="2"/>
  <c r="F2" i="3"/>
  <c r="G2" i="3"/>
  <c r="H2" i="3"/>
  <c r="I2" i="3"/>
  <c r="J2" i="3"/>
  <c r="K2" i="3"/>
  <c r="L2" i="3"/>
  <c r="M2" i="3"/>
  <c r="N2" i="3"/>
  <c r="O2" i="3"/>
  <c r="D2" i="3"/>
  <c r="E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C2" i="3"/>
  <c r="U20" i="2" l="1"/>
  <c r="U23" i="2" s="1"/>
  <c r="V20" i="2"/>
  <c r="V23" i="2" s="1"/>
  <c r="W20" i="2"/>
  <c r="W23" i="2" s="1"/>
  <c r="I20" i="2"/>
  <c r="I23" i="2" s="1"/>
  <c r="G20" i="2"/>
  <c r="G23" i="2" s="1"/>
  <c r="H20" i="2"/>
  <c r="H23" i="2" s="1"/>
  <c r="K40" i="2"/>
  <c r="K23" i="2" l="1"/>
  <c r="L66" i="2" l="1"/>
  <c r="Z66" i="2" s="1"/>
  <c r="V33" i="2" l="1"/>
  <c r="W33" i="2" l="1"/>
  <c r="K33" i="2" l="1"/>
  <c r="U33" i="2"/>
  <c r="I59" i="2" l="1"/>
  <c r="I61" i="2" s="1"/>
  <c r="I63" i="2" s="1"/>
  <c r="G59" i="2" l="1"/>
  <c r="G61" i="2" s="1"/>
  <c r="G63" i="2" s="1"/>
  <c r="H59" i="2"/>
  <c r="H61" i="2" s="1"/>
  <c r="H63" i="2" s="1"/>
  <c r="L65" i="2" l="1"/>
  <c r="L71" i="2" l="1"/>
  <c r="Z71" i="2" s="1"/>
  <c r="H47" i="2" l="1"/>
  <c r="H49" i="2" s="1"/>
  <c r="G47" i="2"/>
  <c r="G49" i="2" s="1"/>
  <c r="I47" i="2"/>
  <c r="I49" i="2" s="1"/>
  <c r="K49" i="2" l="1"/>
  <c r="L52" i="2" s="1"/>
  <c r="L69" i="2" s="1"/>
  <c r="W47" i="2" l="1"/>
  <c r="W49" i="2" s="1"/>
  <c r="W31" i="2"/>
  <c r="W30" i="2"/>
  <c r="V30" i="2"/>
  <c r="U30" i="2"/>
  <c r="W61" i="2"/>
  <c r="W63" i="2"/>
  <c r="V61" i="2"/>
  <c r="V63" i="2"/>
  <c r="U47" i="2"/>
  <c r="U49" i="2" s="1"/>
  <c r="U63" i="2"/>
  <c r="V47" i="2"/>
  <c r="V49" i="2" s="1"/>
  <c r="Z65" i="2" l="1"/>
  <c r="Y49" i="2"/>
  <c r="U31" i="2"/>
  <c r="V31" i="2"/>
  <c r="Y23" i="2"/>
  <c r="Y33" i="2" l="1"/>
  <c r="Z6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Eunice Onyema</author>
  </authors>
  <commentList>
    <comment ref="AY3" authorId="0" shapeId="0" xr:uid="{5C16F032-A7ED-4988-8A9D-0D7C00C61ECF}">
      <text>
        <r>
          <rPr>
            <b/>
            <sz val="9"/>
            <color indexed="81"/>
            <rFont val="Tahoma"/>
            <family val="2"/>
          </rPr>
          <t>Eunice Onyema:</t>
        </r>
        <r>
          <rPr>
            <sz val="9"/>
            <color indexed="81"/>
            <rFont val="Tahoma"/>
            <family val="2"/>
          </rPr>
          <t xml:space="preserve">
FSM rate split termly and paid by term based on number of pupils</t>
        </r>
      </text>
    </comment>
    <comment ref="BE3" authorId="0" shapeId="0" xr:uid="{48CB4768-9082-4D7E-91F0-32BE5422B859}">
      <text>
        <r>
          <rPr>
            <b/>
            <sz val="9"/>
            <color indexed="81"/>
            <rFont val="Tahoma"/>
            <family val="2"/>
          </rPr>
          <t>Eunice Onyema:</t>
        </r>
        <r>
          <rPr>
            <sz val="9"/>
            <color indexed="81"/>
            <rFont val="Tahoma"/>
            <family val="2"/>
          </rPr>
          <t xml:space="preserve">
Hourly rate - so multiply by EYPP Pupls * 15 hrs * 38 weeks </t>
        </r>
      </text>
    </comment>
  </commentList>
</comments>
</file>

<file path=xl/sharedStrings.xml><?xml version="1.0" encoding="utf-8"?>
<sst xmlns="http://schemas.openxmlformats.org/spreadsheetml/2006/main" count="1566" uniqueCount="572">
  <si>
    <t>schoolname</t>
  </si>
  <si>
    <t>type</t>
  </si>
  <si>
    <t>dfesno</t>
  </si>
  <si>
    <t>SumPupil</t>
  </si>
  <si>
    <t>AutPupil</t>
  </si>
  <si>
    <t>SprPupils</t>
  </si>
  <si>
    <t>SumFTPupil</t>
  </si>
  <si>
    <t>AutFTPupil</t>
  </si>
  <si>
    <t>SprFTPupil</t>
  </si>
  <si>
    <t>SumFundHrs</t>
  </si>
  <si>
    <t>AutFundHrs</t>
  </si>
  <si>
    <t>SprFundHrs</t>
  </si>
  <si>
    <t>CapSum</t>
  </si>
  <si>
    <t>CapAut</t>
  </si>
  <si>
    <t>CapSpr</t>
  </si>
  <si>
    <t>Dep5%</t>
  </si>
  <si>
    <t>Dep10%</t>
  </si>
  <si>
    <t>Dep20%</t>
  </si>
  <si>
    <t>DepHr5%</t>
  </si>
  <si>
    <t>DepHr10%</t>
  </si>
  <si>
    <t>DepHr20%</t>
  </si>
  <si>
    <t>FSMPupils</t>
  </si>
  <si>
    <t>Sum2yoPup</t>
  </si>
  <si>
    <t>aut2yoPup</t>
  </si>
  <si>
    <t>Spr2yoPup</t>
  </si>
  <si>
    <t>LumpSum</t>
  </si>
  <si>
    <t>RB</t>
  </si>
  <si>
    <t>SumPPG</t>
  </si>
  <si>
    <t>AutPPG</t>
  </si>
  <si>
    <t>SprPPG</t>
  </si>
  <si>
    <t>DevCap</t>
  </si>
  <si>
    <t>SumWF</t>
  </si>
  <si>
    <t>AutWF</t>
  </si>
  <si>
    <t>SprWF</t>
  </si>
  <si>
    <t>AddProt</t>
  </si>
  <si>
    <t>SELLY OAK NURSERY SCHOOL</t>
  </si>
  <si>
    <t>Nursery - Maintained</t>
  </si>
  <si>
    <t>BORDESLEY GREEN EAST NURSERY SCHOOL &amp; CHILDRENS CENTRE</t>
  </si>
  <si>
    <t>BREARLEY - TEVIOT CHILDREN'S CENTRE</t>
  </si>
  <si>
    <t>GARRETTS GREEN NURSERY SCHOOL</t>
  </si>
  <si>
    <t>PERRY BEECHES NURSERY SCHOOL</t>
  </si>
  <si>
    <t>ST. THOMAS CENTRE NURSERY</t>
  </si>
  <si>
    <t>HIGHFIELD CHILDREN'S CENTRE (NURSERY SCHOOL)</t>
  </si>
  <si>
    <t>MARSH HILL NURSERY SCHOOL</t>
  </si>
  <si>
    <t>WEST HEATH NURSERY SCHOOL</t>
  </si>
  <si>
    <t>GOODWAY NURSERY SCHOOL</t>
  </si>
  <si>
    <t>KINGS NORTON NURSERY SCHOOL &amp; CAMP LANE CHILDRENS CENTRE</t>
  </si>
  <si>
    <t>ALLENS CROFT CHILDRENS CENTRE</t>
  </si>
  <si>
    <t>RUBERY NURSERY SCHOOL</t>
  </si>
  <si>
    <t>WASHWOOD HEATH NURSERY SCHOOL</t>
  </si>
  <si>
    <t>WEOLEY CASTLE NURSERY SCHOOL</t>
  </si>
  <si>
    <t>HIGHTERS HEATH NURSERY SCHOOL</t>
  </si>
  <si>
    <t>GRACELANDS NURSERY SCHOOL</t>
  </si>
  <si>
    <t>JAKEMAN EARLY YEARS CENTRE</t>
  </si>
  <si>
    <t>LILLIAN DE LISSA NURSERY SCHOOL</t>
  </si>
  <si>
    <t>BLOOMSBURY NURSERY SCHOOL &amp; CHILDREN'S CENTRE</t>
  </si>
  <si>
    <t>FEATHERSTONE NURSERY SCHOOL</t>
  </si>
  <si>
    <t>ADDERLEY CHILDREN'S CENTRE</t>
  </si>
  <si>
    <t>NEWTOWN NURSERY SCHOOL</t>
  </si>
  <si>
    <t>SHENLEY FIELDS DAYCARE AND NURSERY SCHOOL</t>
  </si>
  <si>
    <t>CASTLE VALE NURSERY SCHOOL &amp; CHILDREN CENTRE</t>
  </si>
  <si>
    <t>OSBORNE NURSERY SCHOOL</t>
  </si>
  <si>
    <t>EDITH CADBURY NURSERY SCHOOL</t>
  </si>
  <si>
    <t>Primary Academy</t>
  </si>
  <si>
    <t>PRINCE ALBERT JUNIOR/INFANT SCHOOL</t>
  </si>
  <si>
    <t>MAPLEDENE PRIMARY SCHOOL</t>
  </si>
  <si>
    <t>Primary Maintained</t>
  </si>
  <si>
    <t>KINGS HEATH PRIMARY SCHOOL</t>
  </si>
  <si>
    <t>SHAW HILL PRIMARY SCHOOL</t>
  </si>
  <si>
    <t>WHEELERS LANE PRIMARY SCHOOL</t>
  </si>
  <si>
    <t>BARFORD PRIMARY SCHOOL</t>
  </si>
  <si>
    <t>JAMES WATT PRIMARY SCHOOL</t>
  </si>
  <si>
    <t>THE OAKS PRIMARY SCHOOL</t>
  </si>
  <si>
    <t>ACOCKS GREEN PRIMARY SCHOOL</t>
  </si>
  <si>
    <t>PAGANEL PRIMARY SCHOOL</t>
  </si>
  <si>
    <t>BIRCHES GREEN INFANT SCHOOL</t>
  </si>
  <si>
    <t>BANNERS GATE PRIMARY SCHOOL</t>
  </si>
  <si>
    <t>BORDESLEY GREEN PRIMARY SCHOOL</t>
  </si>
  <si>
    <t>BROOKFIELDS PRIMARY SCHOOL</t>
  </si>
  <si>
    <t>ERDINGTON HALL PRIMARY SCHOOL</t>
  </si>
  <si>
    <t>SLADE PRIMARY SCHOOL</t>
  </si>
  <si>
    <t>NANSEN PRIMARY SCHOOL</t>
  </si>
  <si>
    <t>CANTERBURY CROSS PRIMARY SCHOOL (NC)</t>
  </si>
  <si>
    <t>CHERRY ORCHARD PRIMARY SCHOOL</t>
  </si>
  <si>
    <t>New from September</t>
  </si>
  <si>
    <t>Ark Kings Academy new from September 19 formerly Ark Rose</t>
  </si>
  <si>
    <t>Closed provision</t>
  </si>
  <si>
    <t>COLMORE INFANT AND NURSERY SCHOOL</t>
  </si>
  <si>
    <t>COTTERIDGE J I SCHOOL</t>
  </si>
  <si>
    <t>ARK TINDAL PRIMARY ACADEMY</t>
  </si>
  <si>
    <t>PERCY SHURMER ACADEMY</t>
  </si>
  <si>
    <t>SHIRESTONE ACADEMY</t>
  </si>
  <si>
    <t>ST. CLEMENTS C. OF E. PRIMARY ACADEMY, NECHELLS</t>
  </si>
  <si>
    <t>CROMWELL PRIMARY SCHOOL</t>
  </si>
  <si>
    <t>ANDERTON PARK PRIMARY SCHOOL</t>
  </si>
  <si>
    <t>REGENTS PARK COMMUNITY PRIMARY SCHOOL</t>
  </si>
  <si>
    <t>THE OAKLANDS PRIMARY SCHOOL</t>
  </si>
  <si>
    <t>DORRINGTON ACADEMY</t>
  </si>
  <si>
    <t>SUMMERFIELD J.I. SCHOOL (N.C.)</t>
  </si>
  <si>
    <t>WARREN FARM PRIMARY SCHOOL</t>
  </si>
  <si>
    <t>MONTGOMERY PRIMARY ACADEMY</t>
  </si>
  <si>
    <t>BILLESLEY</t>
  </si>
  <si>
    <t>KINGS RISE ACADEMY</t>
  </si>
  <si>
    <t>GILBERTSTONE PRIMARY SCHOOL</t>
  </si>
  <si>
    <t>CONWAY PRIMARY SCHOOL</t>
  </si>
  <si>
    <t>GREET PRIMARY SCHOOL</t>
  </si>
  <si>
    <t>HALL GREEN INFANTS SCHOOL</t>
  </si>
  <si>
    <t>LEA FOREST PRIMARY ACADEMY</t>
  </si>
  <si>
    <t>STORY WOOD SCHOOL</t>
  </si>
  <si>
    <t>TAME VALLEY ACADEMY</t>
  </si>
  <si>
    <t>HAWTHORN PRIMARY SCHOOL</t>
  </si>
  <si>
    <t>MERRITTS BROOK E-ACT PRIMARY ACADEMY</t>
  </si>
  <si>
    <t>OASIS ACADEMY BLAKENHALE INFANTS</t>
  </si>
  <si>
    <t>OASIS ACADEMY SHORT HEATH</t>
  </si>
  <si>
    <t>WARD END PRIMARY SCHOOL</t>
  </si>
  <si>
    <t>FOUR DWELLINGS PRIMARY ACADEMY</t>
  </si>
  <si>
    <t>OASIS ACADEMY HOBMOOR</t>
  </si>
  <si>
    <t>KINGSLAND PRIMARY SCHOOL</t>
  </si>
  <si>
    <t>OASIS ACADEMY BOULTON</t>
  </si>
  <si>
    <t>LAKEY LANE PRIMARY SCHOOL</t>
  </si>
  <si>
    <t>HAWKESLEY CHURCH PRIMARY ACADEMY</t>
  </si>
  <si>
    <t>YARNFIELD PRIMARY SCHOOL</t>
  </si>
  <si>
    <t>LOZELLS PRIMARY SCHOOL</t>
  </si>
  <si>
    <t>MARLBOROUGH INFANTS SCHOOL</t>
  </si>
  <si>
    <t>CITY ROAD PRIMARY ACADEMY</t>
  </si>
  <si>
    <t>WOODHOUSE PRIMARY ACADEMY</t>
  </si>
  <si>
    <t>GRESTONE ACADEMY</t>
  </si>
  <si>
    <t>OASIS ACADEMY FOUNDRY</t>
  </si>
  <si>
    <t>NELSON PRIMARY SCHOOL</t>
  </si>
  <si>
    <t>ALSTON PRIMARY SCHOOL</t>
  </si>
  <si>
    <t>WYNDCLIFFE PRIMARY SCHOOL</t>
  </si>
  <si>
    <t>PAGET PRIMARY SCHOOL</t>
  </si>
  <si>
    <t>PARK HILL PRIMARY SCHOOL</t>
  </si>
  <si>
    <t>PRINCETHORPE INFANT SCHOOL</t>
  </si>
  <si>
    <t>RADDLEBARN PRIMARY SCHOOL</t>
  </si>
  <si>
    <t>REDNAL HILL INFANT SCHOOL (N.C.)</t>
  </si>
  <si>
    <t>SEVERNE PRIMARY SCHOOL</t>
  </si>
  <si>
    <t>SOMERVILLE PRIMARY SCHOOL (NC)</t>
  </si>
  <si>
    <t>STANVILLE PRIMARY SCHOOL</t>
  </si>
  <si>
    <t>STARBANK  SCHOOL</t>
  </si>
  <si>
    <t>YEW TREE COMMUNITY SCHOOL</t>
  </si>
  <si>
    <t>STECHFORD PRIMARY SCHOOL</t>
  </si>
  <si>
    <t>STIRCHLEY PRIMARY SCHOOL</t>
  </si>
  <si>
    <t>LADYPOOL PRIMARY SCHOOL</t>
  </si>
  <si>
    <t>TIMBERLEY ACADEMY</t>
  </si>
  <si>
    <t>YARDLEY WOOD COMMUNITY SCHOOL (NC)</t>
  </si>
  <si>
    <t>YORKMEAD PRIMARY SCHOOL</t>
  </si>
  <si>
    <t>BROADMEADOW INFANT &amp; NURSERY SCHOOL</t>
  </si>
  <si>
    <t>BELLFIELD INFANTS SCHOOL</t>
  </si>
  <si>
    <t>WELSH HOUSE FARM COMMUNITY SCHOOL</t>
  </si>
  <si>
    <t>THE ORCHARDS PRIMARY ACADEMY</t>
  </si>
  <si>
    <t>CHILCOTE PRIMARY SCHOOL</t>
  </si>
  <si>
    <t>William Murdoch formerly (Wilkes Green Infant School now amalgamated)</t>
  </si>
  <si>
    <t>BIRCHFIELD COMMUNITY SCHOOL</t>
  </si>
  <si>
    <t>COTTESBROOKE INFANT &amp; NURSERY SCHOOL</t>
  </si>
  <si>
    <t>ARDEN PRIMARY SCHOOL NC</t>
  </si>
  <si>
    <t>CHANDOS PRIMARY SCHOOL</t>
  </si>
  <si>
    <t>WELFORD PRIMARY SCHOOL</t>
  </si>
  <si>
    <t>HEATHFIELD PRIMARY SCHOOL</t>
  </si>
  <si>
    <t>WORLDS END INFANT NC SCHOOL</t>
  </si>
  <si>
    <t>BOLDMERE INFANT SCHOOL AND NURSERY</t>
  </si>
  <si>
    <t>HOLLAND HOUSE INFANT SCHOOL AND NURSERY</t>
  </si>
  <si>
    <t>HILLSTONE PRIMARY SCHOOL</t>
  </si>
  <si>
    <t>BENSON COMMUNITY SCHOOL</t>
  </si>
  <si>
    <t>KINGSTHORNE SCHOOL (NC)</t>
  </si>
  <si>
    <t>ASTON TOWER COMMUNITY PRIMARY SCHOOL</t>
  </si>
  <si>
    <t>THE OVAL PRIMARY SCHOOL</t>
  </si>
  <si>
    <t>TWICKENHAM PRIMARY SCHOOL</t>
  </si>
  <si>
    <t>GREAT BARR PRIMARY &amp; NURSERY SCHOOL</t>
  </si>
  <si>
    <t>LEIGH PRIMARY SCHOOL</t>
  </si>
  <si>
    <t>ELMS FARM PRIMARY SCHOOL</t>
  </si>
  <si>
    <t>HEATHLANDS PRIMARY ACADEMY</t>
  </si>
  <si>
    <t>NELSON MANDELA SCHOOL</t>
  </si>
  <si>
    <t>PARKFIELD PRIMARY SCHOOL</t>
  </si>
  <si>
    <t>ROBIN HOOD ACADEMY</t>
  </si>
  <si>
    <t>MERE GREEN PRIMARY SCHOOL</t>
  </si>
  <si>
    <t>CALSHOT PRIMARY SCHOOL</t>
  </si>
  <si>
    <t>GROVE JUNIOR AND INFANT SCHOOL</t>
  </si>
  <si>
    <t>WESTMINSTER PRIMARY SCHOOL</t>
  </si>
  <si>
    <t>WHITEHOUSE COMMON PRIMARY SCHOOL</t>
  </si>
  <si>
    <t>ANGLESEY PRIMARY SCHOOL</t>
  </si>
  <si>
    <t>WYCHALL PRIMARY SCHOOL</t>
  </si>
  <si>
    <t>ROOKERY SCHOOL</t>
  </si>
  <si>
    <t>WATTVILLE PRIMARY SCHOOL</t>
  </si>
  <si>
    <t>FORESTDALE PRIMARY SCHOOL</t>
  </si>
  <si>
    <t>CHRIST CHURCH C.E. PRIMARY (NC) SCHOOL</t>
  </si>
  <si>
    <t>ST MARY'S COFE PRIMARY &amp; NURSERY ACADEMY HANDSWORTH</t>
  </si>
  <si>
    <t>ST BARNABAS CE PRIMARY SCHOOL</t>
  </si>
  <si>
    <t>ST JOHN'S CE PRIMARY SCHOOL</t>
  </si>
  <si>
    <t>ST VINCENT'S CATHOLIC PRIMARY SCHOOL</t>
  </si>
  <si>
    <t>ST. MICHAEL'S C.E. PRIMARY SCHOOL</t>
  </si>
  <si>
    <t>ST THOMAS C.E. PRIMARY SCHOOL</t>
  </si>
  <si>
    <t>HOLY FAMILY CATHOLIC PRIMARY SCHOOL</t>
  </si>
  <si>
    <t>CHRIST THE KING CATHOLIC PRIMARY SCHOOL</t>
  </si>
  <si>
    <t>MARYVALE CATHOLIC PRIMARY SCHOOL</t>
  </si>
  <si>
    <t>THE ORATORY RC PRIMARY &amp; NURSERY SCHOOL</t>
  </si>
  <si>
    <t>THE ROSARY CATHOLIC PRIMARY SCHOOL</t>
  </si>
  <si>
    <t>OUR LADY OF LOURDES CATHOLIC PRIMARY (NC)</t>
  </si>
  <si>
    <t>ST AUGUSTINE'S CATHOLIC PRIMARY SCHOOL</t>
  </si>
  <si>
    <t>ST. BRIGID'S CATHOLIC PRIMARY SCHOOL</t>
  </si>
  <si>
    <t>ST. CATHERINE OF SIENA CATHOLIC PRIMARY SCHOOL</t>
  </si>
  <si>
    <t>ST.EDMUND CATHOLIC PRIMARY SCHOOL</t>
  </si>
  <si>
    <t>SS. MARY AND JOHN CATHOLIC PRIMARY SCHOOL</t>
  </si>
  <si>
    <t>OUR LADY AND ST ROSE OF LIMA CATHOLIC PRIMARY &amp; NURSERY SCHOOL</t>
  </si>
  <si>
    <t>KING DAVID PRIMARY SCHOOL</t>
  </si>
  <si>
    <t>ST WILFRID'S CATHOLIC J I SCHOOL</t>
  </si>
  <si>
    <t>ST. MARGARET MARY CATHOLIC PRIMARY SCHOOL</t>
  </si>
  <si>
    <t>ST. DUNSTAN'S CATHOLIC PRIMARY SCHOOL</t>
  </si>
  <si>
    <t>ST PAUL'S CATHOLIC PRIMARY SCHOOL</t>
  </si>
  <si>
    <t>ST. GERARD'S CATHOLIC PRIMARY SCHOOL</t>
  </si>
  <si>
    <t>ST. BERNADETTE'S CATHOLIC PRIMARY SCHOOL</t>
  </si>
  <si>
    <t>ST JUDES PRIMARY SCHOOL</t>
  </si>
  <si>
    <t>ST CUTHBERT'S CATHOLIC PRIMARY SCHOOL</t>
  </si>
  <si>
    <t>ST. CLARE'S CATHOLIC PRIMARY SCHOOL</t>
  </si>
  <si>
    <t>HOLLY HILL INFANT &amp; NURSERY SCHOOL</t>
  </si>
  <si>
    <t>AUDLEY PRIMARY SCHOOL</t>
  </si>
  <si>
    <t>SPRINGFIELD PRIMARY SCHOOL</t>
  </si>
  <si>
    <t>ST PETER'S C.E. PRIMARY SCHOOL</t>
  </si>
  <si>
    <t>NEW OSCOTT PRIMARY SCHOOL</t>
  </si>
  <si>
    <t>CLIFTON PRIMARY SCHOOL</t>
  </si>
  <si>
    <t>ALBERT BRADBEER PRIMARY ACADEMY</t>
  </si>
  <si>
    <t>DEANERY C.E. PRIMARY SCHOOL</t>
  </si>
  <si>
    <t>WALMLEY INFANT SCHOOL</t>
  </si>
  <si>
    <t>MANOR PARK PRIMARY SCHOOL</t>
  </si>
  <si>
    <t>ST FRANCIS CHURCH OF ENGLAND AIDED PRIMARY SCHOOL AND NURSERY</t>
  </si>
  <si>
    <t>Ark Victoria Academy</t>
  </si>
  <si>
    <t>Mansfield Green (new provision September)</t>
  </si>
  <si>
    <t>COURT FARM (new provision September)</t>
  </si>
  <si>
    <t>Moor Green Primary Academy(new provision September 18)</t>
  </si>
  <si>
    <t>Colebourne Primary (new provision Sept 19)</t>
  </si>
  <si>
    <t>EARLY YEARS SINGLE FUNDING FORMULA ACTUAL ALLOCATIONS 2020-21</t>
  </si>
  <si>
    <t>Birmingham City Council</t>
  </si>
  <si>
    <t>Memorandum Item</t>
  </si>
  <si>
    <t xml:space="preserve">Proposed Summer Notification </t>
  </si>
  <si>
    <t>2017-18 Actual Formula Budget Determination Summer term Notification only</t>
  </si>
  <si>
    <t>3/4 Year Olds</t>
  </si>
  <si>
    <t>Census Data</t>
  </si>
  <si>
    <t>Summer</t>
  </si>
  <si>
    <t>Autumn</t>
  </si>
  <si>
    <t>Spring</t>
  </si>
  <si>
    <t>Total
Funding
£</t>
  </si>
  <si>
    <t>Total Pupils Accessing Free Entitlement (15 Hours)</t>
  </si>
  <si>
    <t>Qualifying Working Families total pupils (Additional 15 Hours)-                                  MNSchools@ 4.24 MNClasses@ 4.26</t>
  </si>
  <si>
    <t>Autumn and Spring onwards</t>
  </si>
  <si>
    <t>No. of Funded Weeks</t>
  </si>
  <si>
    <t>Total Delivery hours</t>
  </si>
  <si>
    <t>Capcity Check - Available Hours</t>
  </si>
  <si>
    <t>Capacity Adjustment</t>
  </si>
  <si>
    <t>Early Years Funding Rate £</t>
  </si>
  <si>
    <t>3&amp;4 Year Old Funding</t>
  </si>
  <si>
    <t>Deprivation Funding</t>
  </si>
  <si>
    <t>IDACI Data Identifying % of Pupils living in Deprived Areas</t>
  </si>
  <si>
    <t>Top 5%</t>
  </si>
  <si>
    <t>Top 10%</t>
  </si>
  <si>
    <t>Top 20%</t>
  </si>
  <si>
    <t>% No of Pupils in Deprived Areas</t>
  </si>
  <si>
    <t>No. of Funded Hours</t>
  </si>
  <si>
    <t>Deprivation Funding Rates £</t>
  </si>
  <si>
    <t>Free School Meals</t>
  </si>
  <si>
    <t>No. of Qualifying Pupils</t>
  </si>
  <si>
    <t>FSM Funding Rate £</t>
  </si>
  <si>
    <t>Total FSM Funding</t>
  </si>
  <si>
    <t>2 Year Olds</t>
  </si>
  <si>
    <t>Qualifying Pupils (15 Hours)</t>
  </si>
  <si>
    <t>2 Year Old Funding Rate £</t>
  </si>
  <si>
    <t>2 Year Old Funding Rate</t>
  </si>
  <si>
    <t>Free 2 Year Old Entitlement Funding</t>
  </si>
  <si>
    <t>Total Early Years Funding 2017/18</t>
  </si>
  <si>
    <t>Early Years Lump Sum (Nursery Schools Only)</t>
  </si>
  <si>
    <t>Early Years Maintained Nursery Schools Protection Lump Sum</t>
  </si>
  <si>
    <t>Early Years Pupil Premium</t>
  </si>
  <si>
    <t>Qualifying Pupils</t>
  </si>
  <si>
    <t>Pupil Premium Funding Rate £</t>
  </si>
  <si>
    <t>Pupil Premium Funding Rate</t>
  </si>
  <si>
    <t>Pupil Premium Funding</t>
  </si>
  <si>
    <t>Total Indicative Early Years Pupil Premium Funding</t>
  </si>
  <si>
    <t>Total Early Years Pupil Premium</t>
  </si>
  <si>
    <t>Early Years Maintained Nursery Schools Protection Funding</t>
  </si>
  <si>
    <t>(Protection funding  is only applicable to Maintained Nursery Schools and not the Primary schools settings)</t>
  </si>
  <si>
    <t>Total Funding 2017/18</t>
  </si>
  <si>
    <t>* Qualifying Working Families allocation hours are converted to 15 hour FTE number of pupils to three decimal places.</t>
  </si>
  <si>
    <t>Notes:</t>
  </si>
  <si>
    <t xml:space="preserve">School: </t>
  </si>
  <si>
    <t>Sum WF FundHrs</t>
  </si>
  <si>
    <t>Aut WF FundHrs</t>
  </si>
  <si>
    <t>Spr WF FundHrs</t>
  </si>
  <si>
    <t>2yo hours Summer</t>
  </si>
  <si>
    <t>2yo hours Autumn</t>
  </si>
  <si>
    <t>2yo hours Spring</t>
  </si>
  <si>
    <t>RB places</t>
  </si>
  <si>
    <t>RB top up</t>
  </si>
  <si>
    <t>living in Deprived Areas</t>
  </si>
  <si>
    <t xml:space="preserve">IDACI Data Identifying % of Pupils </t>
  </si>
  <si>
    <t xml:space="preserve">increase or reduction in funding in the next term </t>
  </si>
  <si>
    <t>The Actual budget will be updated on a termly basis to reflect actual provision being delivered in schools. Any variation to actual will be processed as</t>
  </si>
  <si>
    <t>PLEASE SELECT DFE NUMBER</t>
  </si>
  <si>
    <t>&lt;&lt;&lt;&lt;&lt;&lt;&lt;&lt;</t>
  </si>
  <si>
    <t>Selly Oak Nursery School</t>
  </si>
  <si>
    <t>Bordesley Green East Nursery School</t>
  </si>
  <si>
    <t>Brearley Nursery School</t>
  </si>
  <si>
    <t>Garretts Green Nursery School</t>
  </si>
  <si>
    <t>Perry Beeches Nursery</t>
  </si>
  <si>
    <t>St. Thomas Centre Nursery</t>
  </si>
  <si>
    <t>Marsh Hill Nursery School</t>
  </si>
  <si>
    <t>West Heath Nursery School</t>
  </si>
  <si>
    <t>Goodway Nursery and CC</t>
  </si>
  <si>
    <t>Kings Norton Nursery School</t>
  </si>
  <si>
    <t>Allens Croft Nursery School</t>
  </si>
  <si>
    <t>Rubery Nursery School</t>
  </si>
  <si>
    <t>Washwood Heath Nursery School</t>
  </si>
  <si>
    <t>Weoley Castle Nursery School</t>
  </si>
  <si>
    <t>Highters Heath Nursery School</t>
  </si>
  <si>
    <t>Gracelands Nursery School</t>
  </si>
  <si>
    <t>Jakeman Nursery School</t>
  </si>
  <si>
    <t>Lillian De Lissa Nursery School</t>
  </si>
  <si>
    <t>Bloomsbury Nursery School</t>
  </si>
  <si>
    <t>Featherstone Nursery School</t>
  </si>
  <si>
    <t>Adderley Nursery School</t>
  </si>
  <si>
    <t>Newtown Nursery School</t>
  </si>
  <si>
    <t>Shenley Fields Daycare and Nursery School</t>
  </si>
  <si>
    <t>Castle Vale Nursery School</t>
  </si>
  <si>
    <t>Osborne Nursery School</t>
  </si>
  <si>
    <t>Edith Cadbury Nursery School</t>
  </si>
  <si>
    <t>Prince Albert Junior and Infant School</t>
  </si>
  <si>
    <t>Mapledene Primary School</t>
  </si>
  <si>
    <t>Kings Heath Primary School</t>
  </si>
  <si>
    <t>Shaw Hill Primary School</t>
  </si>
  <si>
    <t>Wheelers Lane Primary School</t>
  </si>
  <si>
    <t>Barford Primary School</t>
  </si>
  <si>
    <t>James Watt Primary School</t>
  </si>
  <si>
    <t>The Oaks Primary School</t>
  </si>
  <si>
    <t>Acocks Green Primary School</t>
  </si>
  <si>
    <t>Birches Green Infant School</t>
  </si>
  <si>
    <t>Bordesley Green Primary School</t>
  </si>
  <si>
    <t>Erdington Hall Primary School</t>
  </si>
  <si>
    <t>Slade Primary School</t>
  </si>
  <si>
    <t>Nansen Primary School</t>
  </si>
  <si>
    <t>Canterbury Cross Primary School</t>
  </si>
  <si>
    <t>Cherry Orchard Primary School</t>
  </si>
  <si>
    <t>Nechells Primary E-ACT Academy</t>
  </si>
  <si>
    <t>Colmore Infant and Nursery School</t>
  </si>
  <si>
    <t>Cotteridge Primary School</t>
  </si>
  <si>
    <t>Ark Tindal Primary Academy</t>
  </si>
  <si>
    <t>Percy Shurmer Academy</t>
  </si>
  <si>
    <t>Shirestone Academy</t>
  </si>
  <si>
    <t>St Clement's Church of England Academy</t>
  </si>
  <si>
    <t>Cromwell Primary School</t>
  </si>
  <si>
    <t>Anderton Park Primary School</t>
  </si>
  <si>
    <t>Regents Park Community Primary School</t>
  </si>
  <si>
    <t>The Oaklands Primary School</t>
  </si>
  <si>
    <t>Dorrington Academy</t>
  </si>
  <si>
    <t>Montgomery Primary Academy</t>
  </si>
  <si>
    <t>Billesley Primary School</t>
  </si>
  <si>
    <t>Kings Rise Academy</t>
  </si>
  <si>
    <t>Mansfield Green Primary E-ACT Academy</t>
  </si>
  <si>
    <t>Moor Green Primary Academy</t>
  </si>
  <si>
    <t>Gilbertstone Primary School</t>
  </si>
  <si>
    <t>Conway Primary School</t>
  </si>
  <si>
    <t>Greet Primary School</t>
  </si>
  <si>
    <t>Hall Green Infants School</t>
  </si>
  <si>
    <t>Lea Forest Primary Academy</t>
  </si>
  <si>
    <t>Story Wood School</t>
  </si>
  <si>
    <t>Tame Valley Academy</t>
  </si>
  <si>
    <t>Hawthorn Primary School</t>
  </si>
  <si>
    <t>Merritts Brook Primary E-ACT Academy</t>
  </si>
  <si>
    <t>Oasis Academy Blakenhale Infants</t>
  </si>
  <si>
    <t>Oasis Academy Short Heath</t>
  </si>
  <si>
    <t>Ward End Primary School</t>
  </si>
  <si>
    <t>Four Dwellings Primary Academy</t>
  </si>
  <si>
    <t>Oasis Academy Hobmoor</t>
  </si>
  <si>
    <t>Kingsland Primary School</t>
  </si>
  <si>
    <t>Oasis Academy Boulton</t>
  </si>
  <si>
    <t>Lakey Lane Primary School</t>
  </si>
  <si>
    <t>Hawkesley Church Primary Academy</t>
  </si>
  <si>
    <t>Yarnfield Primary School</t>
  </si>
  <si>
    <t>Marlborough Primary School</t>
  </si>
  <si>
    <t>Woodhouse Primary Academy</t>
  </si>
  <si>
    <t>Grestone Academy</t>
  </si>
  <si>
    <t>Oasis Academy Foundry</t>
  </si>
  <si>
    <t>Nelson Primary School</t>
  </si>
  <si>
    <t>Alston Primary School</t>
  </si>
  <si>
    <t>Wyndcliffe Primary School</t>
  </si>
  <si>
    <t>Paget Primary School</t>
  </si>
  <si>
    <t>Park Hill Primary School</t>
  </si>
  <si>
    <t>Princethorpe Infant School</t>
  </si>
  <si>
    <t>Raddlebarn Primary School</t>
  </si>
  <si>
    <t>Rednal Hill Infant School (N.C.)</t>
  </si>
  <si>
    <t>Manor Park Primary Academy</t>
  </si>
  <si>
    <t>Severne Primary School</t>
  </si>
  <si>
    <t>Chandos Primary School</t>
  </si>
  <si>
    <t>Bordesley Village Primary School</t>
  </si>
  <si>
    <t>Somerville Primary School</t>
  </si>
  <si>
    <t>Stanville Primary School</t>
  </si>
  <si>
    <t>Yew Tree Community Junior and Infant School (NC)</t>
  </si>
  <si>
    <t>Springfield Primary Academy</t>
  </si>
  <si>
    <t>Colebourne Primary School</t>
  </si>
  <si>
    <t>Birchfield Primary School</t>
  </si>
  <si>
    <t>SS. Mary and John Catholic Primary School</t>
  </si>
  <si>
    <t>Stirchley Primary School</t>
  </si>
  <si>
    <t>Ladypool Primary School</t>
  </si>
  <si>
    <t>Court Farm Primary School</t>
  </si>
  <si>
    <t>City Road Primary School</t>
  </si>
  <si>
    <t>Timberley Academy</t>
  </si>
  <si>
    <t>Brookfields Primary School</t>
  </si>
  <si>
    <t>Sutton Park Primary</t>
  </si>
  <si>
    <t>Birches Green Primary</t>
  </si>
  <si>
    <t>Yardley Wood Community School (NC)</t>
  </si>
  <si>
    <t>Yorkmead Primary School</t>
  </si>
  <si>
    <t>Broadmeadow Infant &amp; Nursery School</t>
  </si>
  <si>
    <t>Bellfield Infant School</t>
  </si>
  <si>
    <t>Welsh House Farm Community School</t>
  </si>
  <si>
    <t>The Orchards Primary Academy</t>
  </si>
  <si>
    <t>William Murdoch Primary School</t>
  </si>
  <si>
    <t>Cottesbrooke Infant &amp; Nursery School</t>
  </si>
  <si>
    <t>Welford Primary School</t>
  </si>
  <si>
    <t>Heathfield Primary School</t>
  </si>
  <si>
    <t>Worlds End Infant NC School</t>
  </si>
  <si>
    <t>Boldmere Infant School and Nursery</t>
  </si>
  <si>
    <t>Holland House Infant School and Nursery</t>
  </si>
  <si>
    <t>Hillstone Primary School</t>
  </si>
  <si>
    <t>Kingsthorne Primary School</t>
  </si>
  <si>
    <t>Aston Tower Community Primary School</t>
  </si>
  <si>
    <t>The Oval School</t>
  </si>
  <si>
    <t>Twickenham Primary School</t>
  </si>
  <si>
    <t>Barr View Primary &amp; Nursery Academy</t>
  </si>
  <si>
    <t>Leigh Primary School</t>
  </si>
  <si>
    <t>Elms Farm Primary School</t>
  </si>
  <si>
    <t>Heathlands Primary Academy</t>
  </si>
  <si>
    <t>Parkfield Community School</t>
  </si>
  <si>
    <t>Robin Hood Academy</t>
  </si>
  <si>
    <t>Mere Green Primary School</t>
  </si>
  <si>
    <t>Calshot Primary School</t>
  </si>
  <si>
    <t>Grove Junior and Infant School</t>
  </si>
  <si>
    <t>Westminster Primary School</t>
  </si>
  <si>
    <t>Whitehouse Common Primary School</t>
  </si>
  <si>
    <t>Anglesey Primary School</t>
  </si>
  <si>
    <t>Wychall Primary School</t>
  </si>
  <si>
    <t>Rookery School</t>
  </si>
  <si>
    <t>Wattville Primary School</t>
  </si>
  <si>
    <t>Forestdale Primary School</t>
  </si>
  <si>
    <t>Christ Church C.E. Primary (NC) School</t>
  </si>
  <si>
    <t>St Mary's CofE Primary &amp; Nursery Academy Handsworth</t>
  </si>
  <si>
    <t>St Barnabas CE Primary School</t>
  </si>
  <si>
    <t>St John's CE Primary School</t>
  </si>
  <si>
    <t>St Vincent's Catholic Primary School</t>
  </si>
  <si>
    <t>St Michael's Church of England Primary School</t>
  </si>
  <si>
    <t>ST Thomas CE Academy</t>
  </si>
  <si>
    <t>Holy Family Catholic Primary School</t>
  </si>
  <si>
    <t>Christ The King Catholic Primary School</t>
  </si>
  <si>
    <t>Maryvale Catholic Primary School</t>
  </si>
  <si>
    <t>Oratory R.C. Primary and Nursery School</t>
  </si>
  <si>
    <t>The Rosary Catholic Primary School</t>
  </si>
  <si>
    <t>Our Lady of Lourdes Catholic Primary (NC)</t>
  </si>
  <si>
    <t>St Augustine's Catholic Primary School</t>
  </si>
  <si>
    <t>St. Brigid's Catholic Primary School</t>
  </si>
  <si>
    <t>St. Catherine of Siena Catholic Primary School</t>
  </si>
  <si>
    <t>St Patrick and St Edmund's Catholic Primary School</t>
  </si>
  <si>
    <t>St.Edmund Catholic Primary School</t>
  </si>
  <si>
    <t>Our Lady and St Rose of Lima Catholic Primary &amp; Nursery School</t>
  </si>
  <si>
    <t>King David Primary School</t>
  </si>
  <si>
    <t>St Wilfrid's Catholic J I School</t>
  </si>
  <si>
    <t>St. Margaret Mary Catholic Primary School</t>
  </si>
  <si>
    <t>St. Dunstan's Catholic Primary School</t>
  </si>
  <si>
    <t>St Paul's Catholic Primary School</t>
  </si>
  <si>
    <t>St Gerard's Catholic Primary</t>
  </si>
  <si>
    <t>St. Bernadette's Catholic Primary School</t>
  </si>
  <si>
    <t>St Judes Primary School</t>
  </si>
  <si>
    <t>St Cuthbert's Catholic Primary School</t>
  </si>
  <si>
    <t>St. Clare's Catholic Primary School</t>
  </si>
  <si>
    <t>Holly Hill Infant &amp; Nursery School</t>
  </si>
  <si>
    <t>Audley Primary School</t>
  </si>
  <si>
    <t>St Peter's C.E. Primary School</t>
  </si>
  <si>
    <t>New Oscott Primary School</t>
  </si>
  <si>
    <t>Clifton Primary School</t>
  </si>
  <si>
    <t>Albert Bradbeer Primary</t>
  </si>
  <si>
    <t>Ark Kings Academy</t>
  </si>
  <si>
    <t>Starbank School</t>
  </si>
  <si>
    <t>Deanery C.E. Primary School</t>
  </si>
  <si>
    <t>Walmley Infant School</t>
  </si>
  <si>
    <t>St Francis Church of England Aided Primary School and Nursery</t>
  </si>
  <si>
    <t>Mayfield School</t>
  </si>
  <si>
    <t>Victoria School</t>
  </si>
  <si>
    <t>Longwill School for the Deaf</t>
  </si>
  <si>
    <t>Calthorpe Academy</t>
  </si>
  <si>
    <t>Wilson Stuart School</t>
  </si>
  <si>
    <t>Priestley Smith School</t>
  </si>
  <si>
    <t>Brays School (S)</t>
  </si>
  <si>
    <t>The Pines School</t>
  </si>
  <si>
    <t>Beaufort School</t>
  </si>
  <si>
    <t>TOTALS</t>
  </si>
  <si>
    <t>School ID</t>
  </si>
  <si>
    <t>School Name</t>
  </si>
  <si>
    <t>Pupil Numbers 3&amp;4 Year Olds Summer Term</t>
  </si>
  <si>
    <t>Pupil Numbers 3&amp;4 Year Olds Autumn Term</t>
  </si>
  <si>
    <t>DERN (Claiming Extended Hours) 3&amp;4 Year Olds Spring Term</t>
  </si>
  <si>
    <t>DERN (Claiming Extended Hours) 3&amp;4 Year Olds Summer Term</t>
  </si>
  <si>
    <t>DERN (Claiming Extended Hours) 3&amp;4 Year Olds Autumn Term</t>
  </si>
  <si>
    <t>Universal Hours 3&amp;4 Year Olds Spring Term Per Week</t>
  </si>
  <si>
    <t>Universal Hours 3&amp;4 Year Olds Summer Term Per Week</t>
  </si>
  <si>
    <t>Universal Hours 3&amp;4 Year Olds Autumn Term Per Week</t>
  </si>
  <si>
    <t>Extended Hours 3&amp;4 Year Olds Spring Term</t>
  </si>
  <si>
    <t>Extended Hours 3&amp;4 Year Olds Summer Term</t>
  </si>
  <si>
    <t>Extended Hours 3&amp;4 Year Olds Autumn Term</t>
  </si>
  <si>
    <t>2 Year Olds Pupils Spring Term Per Week</t>
  </si>
  <si>
    <t>2 Year Olds Pupils Summer Term Per Week</t>
  </si>
  <si>
    <t>2 Year Olds Pupils Autumn Term Per Week</t>
  </si>
  <si>
    <t>2 Year Olds Spring Term Hours Per Week</t>
  </si>
  <si>
    <t>2 Year Olds Summer Term Hours Per Week</t>
  </si>
  <si>
    <t>2 Year Olds Autumn Term Hours Per Week</t>
  </si>
  <si>
    <t>EYPP Spring Term Pupils</t>
  </si>
  <si>
    <t>EYPP Summer Term Pupils</t>
  </si>
  <si>
    <t>EYPP Autumn Term Pupils</t>
  </si>
  <si>
    <t>EYPP Spring Term Universal Hours</t>
  </si>
  <si>
    <t>EYPP Summer Term Universal Hours</t>
  </si>
  <si>
    <t>EYPP Autumn Term Universal Hours</t>
  </si>
  <si>
    <t>EYPP Spring Term Extended Hours</t>
  </si>
  <si>
    <t>EYPP Summer Term Extended Hours</t>
  </si>
  <si>
    <t>EYPP Autumn Term Extended Hours</t>
  </si>
  <si>
    <t>3&amp;4 Year Old Funding Annual</t>
  </si>
  <si>
    <t>Spring Deprivation Funding Hours Top 5%</t>
  </si>
  <si>
    <t>Spring Deprivation Funding Hours Top 10%</t>
  </si>
  <si>
    <t>Spring Deprivation Funding Hours  Top 20%</t>
  </si>
  <si>
    <t>Autumn Deprivation Funding Hours Top 5%</t>
  </si>
  <si>
    <t>Autumn Deprivation Funding Hours Top 10%</t>
  </si>
  <si>
    <t>Autumn Deprivation Funding Hours  Top 20%</t>
  </si>
  <si>
    <t>Summer Deprivation Funding Hours Top 5%</t>
  </si>
  <si>
    <t>Summer Deprivation Funding Hours Top 10%</t>
  </si>
  <si>
    <t>Summer Deprivation Funding Hours  Top 20%</t>
  </si>
  <si>
    <t>Total Deprivation funding Hours Top 5%</t>
  </si>
  <si>
    <t>Total Deprivation funding Hours Top 10%</t>
  </si>
  <si>
    <t>Total Deprivation funding Hours Top 20%</t>
  </si>
  <si>
    <t>Deprivation Funding Amount Top 5%</t>
  </si>
  <si>
    <t>Deprivation Funding Amount Top 10%</t>
  </si>
  <si>
    <t>Deprivation Funding Amount Top 20%</t>
  </si>
  <si>
    <t>Deprivation Funding Total for Year</t>
  </si>
  <si>
    <t>Free School Meals Qualifying Pupils Spring</t>
  </si>
  <si>
    <t>Free School Meals Qualifying Pupils Summer</t>
  </si>
  <si>
    <t>Free School Meals Qualifying Pupils Autumn</t>
  </si>
  <si>
    <t>Free School Meals Total</t>
  </si>
  <si>
    <t>Free School Meals Funding</t>
  </si>
  <si>
    <t>2 Year Old Funding Annual</t>
  </si>
  <si>
    <t>Total Early Years Funding</t>
  </si>
  <si>
    <t>EYPP Pupils Spring Term</t>
  </si>
  <si>
    <t>EYPP Pupils Summer Term</t>
  </si>
  <si>
    <t>EYPP Pupils Autumn Term</t>
  </si>
  <si>
    <t>EYPP Total for Year</t>
  </si>
  <si>
    <t>Maintained Nursery Supplement Funding</t>
  </si>
  <si>
    <t>Total Delegated Indicative Funding 2024/25</t>
  </si>
  <si>
    <t>Summer Term Indicative Allocation (5/12ths)</t>
  </si>
  <si>
    <t>Autumn Term Indicative Allocation (4/12ths)</t>
  </si>
  <si>
    <t>Spring Term Indicative Allocation (3/12ths)</t>
  </si>
  <si>
    <t>DAF Pupils</t>
  </si>
  <si>
    <t>DAF</t>
  </si>
  <si>
    <t>Pupil Numbers 3&amp;4 Year Olds Spring Term</t>
  </si>
  <si>
    <t>Qualifying Working Families FTE total pupils (Additional 15 Hours)</t>
  </si>
  <si>
    <t>Total Free Entitlement Hours Per Week (15 Hours)</t>
  </si>
  <si>
    <t>Total Additional Entitlement Hours Per Week (Additional 15 Hours)</t>
  </si>
  <si>
    <t>Total Delivery Hours Per Week</t>
  </si>
  <si>
    <t>No of pupils</t>
  </si>
  <si>
    <t>Amount (£)</t>
  </si>
  <si>
    <t>FSM Summer @£74.48</t>
  </si>
  <si>
    <t>FSM Autumn @ £74.48</t>
  </si>
  <si>
    <t>FSM Spring @ £68.84</t>
  </si>
  <si>
    <t>Total Early Years Funding 2024/25</t>
  </si>
  <si>
    <t>Disability Access Fund 24/25</t>
  </si>
  <si>
    <t>2024-25 Indicative Formula Budget Determination: Analysis of Early Years Funding</t>
  </si>
  <si>
    <t xml:space="preserve">2024-25 Actual Formula Budget Determination: School Forecasting Tool </t>
  </si>
  <si>
    <t>Early Years Single Funding Formula Indicative Allocation 2024-25</t>
  </si>
  <si>
    <t>Total Pupils Accessing Free Entitlement (Universal 15 Hours)</t>
  </si>
  <si>
    <t>FSM Funding Rate £218</t>
  </si>
  <si>
    <t xml:space="preserve">The right side of this template may be used to forecast allocations for 2024/25 using the school's local intelligence. </t>
  </si>
  <si>
    <t>Total Revenue Funding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</si>
</sst>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\ ;\(#,##0\)"/>
    <numFmt numFmtId="166" formatCode="#,##0;\(#,##0\)"/>
    <numFmt numFmtId="167" formatCode="#,##0_);\(#,##0\)"/>
    <numFmt numFmtId="168" formatCode="[$-809]\ mmmm\ yyyy"/>
    <numFmt numFmtId="169" formatCode="&quot;£&quot;#,##0"/>
    <numFmt numFmtId="170" formatCode="&quot;£&quot;#,##0.00"/>
    <numFmt numFmtId="171" formatCode="_-&quot;£&quot;* #,##0_-;\-&quot;£&quot;* #,##0_-;_-&quot;£&quot;* &quot;-&quot;??_-;_-@_-"/>
    <numFmt numFmtId="172" formatCode="#,##0_ ;\-#,##0\ "/>
    <numFmt numFmtId="173" formatCode="#,##0.0_ ;\-#,##0.0\ "/>
    <numFmt numFmtId="174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91">
    <xf numFmtId="0" fontId="0" fillId="0" borderId="0" xfId="0"/>
    <xf numFmtId="0" fontId="1" fillId="0" borderId="0" xfId="0" applyFont="1"/>
    <xf numFmtId="0" fontId="3" fillId="2" borderId="0" xfId="1" applyFont="1" applyFill="1" applyProtection="1">
      <protection hidden="1"/>
    </xf>
    <xf numFmtId="0" fontId="2" fillId="2" borderId="0" xfId="1" applyFill="1" applyProtection="1">
      <protection hidden="1"/>
    </xf>
    <xf numFmtId="0" fontId="2" fillId="2" borderId="1" xfId="1" applyFill="1" applyBorder="1" applyProtection="1">
      <protection hidden="1"/>
    </xf>
    <xf numFmtId="0" fontId="2" fillId="2" borderId="2" xfId="1" applyFill="1" applyBorder="1" applyProtection="1">
      <protection hidden="1"/>
    </xf>
    <xf numFmtId="0" fontId="2" fillId="2" borderId="3" xfId="1" applyFill="1" applyBorder="1" applyProtection="1">
      <protection hidden="1"/>
    </xf>
    <xf numFmtId="0" fontId="2" fillId="3" borderId="1" xfId="1" applyFill="1" applyBorder="1" applyProtection="1">
      <protection hidden="1"/>
    </xf>
    <xf numFmtId="0" fontId="2" fillId="3" borderId="2" xfId="1" applyFill="1" applyBorder="1" applyProtection="1">
      <protection hidden="1"/>
    </xf>
    <xf numFmtId="0" fontId="2" fillId="3" borderId="3" xfId="1" applyFill="1" applyBorder="1" applyProtection="1">
      <protection hidden="1"/>
    </xf>
    <xf numFmtId="0" fontId="2" fillId="2" borderId="4" xfId="1" applyFill="1" applyBorder="1" applyProtection="1">
      <protection hidden="1"/>
    </xf>
    <xf numFmtId="0" fontId="2" fillId="2" borderId="5" xfId="1" applyFill="1" applyBorder="1" applyProtection="1">
      <protection hidden="1"/>
    </xf>
    <xf numFmtId="0" fontId="2" fillId="3" borderId="4" xfId="1" applyFill="1" applyBorder="1" applyProtection="1">
      <protection hidden="1"/>
    </xf>
    <xf numFmtId="0" fontId="2" fillId="3" borderId="0" xfId="1" applyFill="1" applyProtection="1">
      <protection hidden="1"/>
    </xf>
    <xf numFmtId="0" fontId="2" fillId="3" borderId="5" xfId="1" applyFill="1" applyBorder="1" applyProtection="1">
      <protection hidden="1"/>
    </xf>
    <xf numFmtId="0" fontId="2" fillId="2" borderId="4" xfId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horizontal="center" vertical="center"/>
      <protection hidden="1"/>
    </xf>
    <xf numFmtId="0" fontId="2" fillId="3" borderId="4" xfId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0" fontId="2" fillId="3" borderId="0" xfId="1" applyFill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horizontal="center" vertical="center"/>
      <protection hidden="1"/>
    </xf>
    <xf numFmtId="164" fontId="2" fillId="2" borderId="11" xfId="3" applyNumberFormat="1" applyFill="1" applyBorder="1" applyAlignment="1" applyProtection="1">
      <alignment vertical="center"/>
      <protection hidden="1"/>
    </xf>
    <xf numFmtId="164" fontId="2" fillId="2" borderId="12" xfId="3" applyNumberForma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164" fontId="2" fillId="3" borderId="10" xfId="3" applyNumberFormat="1" applyFill="1" applyBorder="1" applyAlignment="1" applyProtection="1">
      <alignment horizontal="left" vertical="center" indent="1"/>
      <protection hidden="1"/>
    </xf>
    <xf numFmtId="164" fontId="2" fillId="3" borderId="11" xfId="3" applyNumberFormat="1" applyFill="1" applyBorder="1" applyAlignment="1" applyProtection="1">
      <alignment vertical="center"/>
      <protection hidden="1"/>
    </xf>
    <xf numFmtId="164" fontId="2" fillId="3" borderId="12" xfId="3" applyNumberFormat="1" applyFill="1" applyBorder="1" applyAlignment="1" applyProtection="1">
      <alignment vertical="center"/>
      <protection hidden="1"/>
    </xf>
    <xf numFmtId="0" fontId="2" fillId="3" borderId="0" xfId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/>
    </xf>
    <xf numFmtId="164" fontId="2" fillId="2" borderId="15" xfId="3" applyNumberFormat="1" applyFill="1" applyBorder="1" applyAlignment="1" applyProtection="1">
      <alignment vertical="center"/>
      <protection locked="0"/>
    </xf>
    <xf numFmtId="164" fontId="2" fillId="2" borderId="14" xfId="3" applyNumberFormat="1" applyFill="1" applyBorder="1" applyAlignment="1" applyProtection="1">
      <alignment vertical="center"/>
      <protection locked="0"/>
    </xf>
    <xf numFmtId="0" fontId="3" fillId="3" borderId="0" xfId="1" applyFont="1" applyFill="1" applyProtection="1">
      <protection hidden="1"/>
    </xf>
    <xf numFmtId="0" fontId="7" fillId="3" borderId="0" xfId="1" applyFont="1" applyFill="1" applyAlignment="1" applyProtection="1">
      <alignment vertical="center"/>
      <protection hidden="1"/>
    </xf>
    <xf numFmtId="164" fontId="2" fillId="4" borderId="15" xfId="3" applyNumberFormat="1" applyFill="1" applyBorder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 wrapText="1"/>
      <protection hidden="1"/>
    </xf>
    <xf numFmtId="164" fontId="2" fillId="2" borderId="16" xfId="3" applyNumberFormat="1" applyFill="1" applyBorder="1" applyAlignment="1" applyProtection="1">
      <alignment horizontal="left" vertical="center" indent="1"/>
      <protection hidden="1"/>
    </xf>
    <xf numFmtId="164" fontId="2" fillId="2" borderId="17" xfId="3" applyNumberFormat="1" applyFill="1" applyBorder="1" applyAlignment="1" applyProtection="1">
      <alignment vertical="center"/>
      <protection hidden="1"/>
    </xf>
    <xf numFmtId="164" fontId="2" fillId="2" borderId="18" xfId="3" applyNumberFormat="1" applyFill="1" applyBorder="1" applyAlignment="1" applyProtection="1">
      <alignment vertical="center"/>
      <protection hidden="1"/>
    </xf>
    <xf numFmtId="164" fontId="2" fillId="2" borderId="15" xfId="3" applyNumberFormat="1" applyFill="1" applyBorder="1" applyAlignment="1" applyProtection="1">
      <alignment vertical="center"/>
      <protection hidden="1"/>
    </xf>
    <xf numFmtId="164" fontId="2" fillId="2" borderId="19" xfId="3" applyNumberFormat="1" applyFill="1" applyBorder="1" applyAlignment="1" applyProtection="1">
      <alignment vertical="center"/>
      <protection hidden="1"/>
    </xf>
    <xf numFmtId="164" fontId="2" fillId="3" borderId="16" xfId="3" applyNumberFormat="1" applyFill="1" applyBorder="1" applyAlignment="1" applyProtection="1">
      <alignment horizontal="left" vertical="center" indent="1"/>
      <protection hidden="1"/>
    </xf>
    <xf numFmtId="164" fontId="2" fillId="3" borderId="17" xfId="3" applyNumberFormat="1" applyFill="1" applyBorder="1" applyAlignment="1" applyProtection="1">
      <alignment vertical="center"/>
      <protection hidden="1"/>
    </xf>
    <xf numFmtId="164" fontId="2" fillId="3" borderId="18" xfId="3" applyNumberFormat="1" applyFill="1" applyBorder="1" applyAlignment="1" applyProtection="1">
      <alignment vertical="center"/>
      <protection hidden="1"/>
    </xf>
    <xf numFmtId="164" fontId="2" fillId="3" borderId="15" xfId="3" applyNumberFormat="1" applyFill="1" applyBorder="1" applyAlignment="1" applyProtection="1">
      <alignment vertical="center"/>
      <protection hidden="1"/>
    </xf>
    <xf numFmtId="164" fontId="2" fillId="3" borderId="19" xfId="3" applyNumberFormat="1" applyFill="1" applyBorder="1" applyAlignment="1" applyProtection="1">
      <alignment vertical="center"/>
      <protection hidden="1"/>
    </xf>
    <xf numFmtId="166" fontId="2" fillId="3" borderId="15" xfId="3" applyNumberFormat="1" applyFill="1" applyBorder="1" applyAlignment="1" applyProtection="1">
      <alignment vertical="center"/>
      <protection hidden="1"/>
    </xf>
    <xf numFmtId="166" fontId="2" fillId="3" borderId="19" xfId="3" applyNumberFormat="1" applyFill="1" applyBorder="1" applyAlignment="1" applyProtection="1">
      <alignment vertical="center"/>
      <protection hidden="1"/>
    </xf>
    <xf numFmtId="165" fontId="2" fillId="3" borderId="15" xfId="3" applyNumberFormat="1" applyFill="1" applyBorder="1" applyAlignment="1" applyProtection="1">
      <alignment vertical="center"/>
      <protection hidden="1"/>
    </xf>
    <xf numFmtId="165" fontId="2" fillId="3" borderId="19" xfId="3" applyNumberFormat="1" applyFill="1" applyBorder="1" applyAlignment="1" applyProtection="1">
      <alignment vertical="center"/>
      <protection hidden="1"/>
    </xf>
    <xf numFmtId="43" fontId="2" fillId="2" borderId="15" xfId="3" applyFill="1" applyBorder="1" applyAlignment="1" applyProtection="1">
      <alignment vertical="center"/>
      <protection hidden="1"/>
    </xf>
    <xf numFmtId="43" fontId="2" fillId="2" borderId="19" xfId="3" applyFill="1" applyBorder="1" applyAlignment="1" applyProtection="1">
      <alignment vertical="center"/>
      <protection hidden="1"/>
    </xf>
    <xf numFmtId="0" fontId="2" fillId="2" borderId="20" xfId="1" applyFill="1" applyBorder="1" applyAlignment="1" applyProtection="1">
      <alignment vertical="center"/>
      <protection hidden="1"/>
    </xf>
    <xf numFmtId="43" fontId="2" fillId="3" borderId="15" xfId="3" applyFill="1" applyBorder="1" applyAlignment="1" applyProtection="1">
      <alignment vertical="center"/>
      <protection hidden="1"/>
    </xf>
    <xf numFmtId="43" fontId="2" fillId="3" borderId="19" xfId="3" applyFill="1" applyBorder="1" applyAlignment="1" applyProtection="1">
      <alignment vertical="center"/>
      <protection hidden="1"/>
    </xf>
    <xf numFmtId="0" fontId="2" fillId="3" borderId="20" xfId="1" applyFill="1" applyBorder="1" applyAlignment="1" applyProtection="1">
      <alignment vertical="center"/>
      <protection hidden="1"/>
    </xf>
    <xf numFmtId="164" fontId="3" fillId="5" borderId="21" xfId="3" applyNumberFormat="1" applyFont="1" applyFill="1" applyBorder="1" applyAlignment="1" applyProtection="1">
      <alignment horizontal="left" vertical="center" indent="1"/>
      <protection hidden="1"/>
    </xf>
    <xf numFmtId="164" fontId="2" fillId="5" borderId="22" xfId="3" applyNumberFormat="1" applyFill="1" applyBorder="1" applyAlignment="1" applyProtection="1">
      <alignment vertical="center"/>
      <protection hidden="1"/>
    </xf>
    <xf numFmtId="164" fontId="2" fillId="5" borderId="23" xfId="3" applyNumberFormat="1" applyFill="1" applyBorder="1" applyAlignment="1" applyProtection="1">
      <alignment vertical="center"/>
      <protection hidden="1"/>
    </xf>
    <xf numFmtId="164" fontId="2" fillId="5" borderId="24" xfId="3" applyNumberFormat="1" applyFill="1" applyBorder="1" applyAlignment="1" applyProtection="1">
      <alignment vertical="center"/>
      <protection hidden="1"/>
    </xf>
    <xf numFmtId="164" fontId="3" fillId="3" borderId="22" xfId="3" applyNumberFormat="1" applyFon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wrapText="1"/>
      <protection hidden="1"/>
    </xf>
    <xf numFmtId="0" fontId="2" fillId="3" borderId="0" xfId="1" applyFill="1" applyAlignment="1" applyProtection="1">
      <alignment wrapText="1"/>
      <protection hidden="1"/>
    </xf>
    <xf numFmtId="0" fontId="2" fillId="2" borderId="4" xfId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horizontal="center" vertical="center"/>
      <protection hidden="1"/>
    </xf>
    <xf numFmtId="0" fontId="3" fillId="2" borderId="27" xfId="1" applyFont="1" applyFill="1" applyBorder="1" applyAlignment="1" applyProtection="1">
      <alignment horizontal="center" vertical="center"/>
      <protection hidden="1"/>
    </xf>
    <xf numFmtId="0" fontId="3" fillId="2" borderId="28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vertical="center"/>
      <protection hidden="1"/>
    </xf>
    <xf numFmtId="0" fontId="2" fillId="3" borderId="4" xfId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horizontal="center" vertical="center"/>
      <protection hidden="1"/>
    </xf>
    <xf numFmtId="0" fontId="3" fillId="3" borderId="27" xfId="1" applyFont="1" applyFill="1" applyBorder="1" applyAlignment="1" applyProtection="1">
      <alignment horizontal="center" vertical="center"/>
      <protection hidden="1"/>
    </xf>
    <xf numFmtId="0" fontId="3" fillId="3" borderId="28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vertical="center"/>
      <protection hidden="1"/>
    </xf>
    <xf numFmtId="0" fontId="2" fillId="2" borderId="10" xfId="1" applyFill="1" applyBorder="1" applyAlignment="1" applyProtection="1">
      <alignment horizontal="left" vertical="center" indent="1"/>
      <protection hidden="1"/>
    </xf>
    <xf numFmtId="0" fontId="2" fillId="2" borderId="11" xfId="1" applyFill="1" applyBorder="1" applyAlignment="1" applyProtection="1">
      <alignment vertical="center"/>
      <protection hidden="1"/>
    </xf>
    <xf numFmtId="0" fontId="2" fillId="2" borderId="12" xfId="1" applyFill="1" applyBorder="1" applyAlignment="1" applyProtection="1">
      <alignment vertical="center"/>
      <protection hidden="1"/>
    </xf>
    <xf numFmtId="0" fontId="2" fillId="3" borderId="10" xfId="1" applyFill="1" applyBorder="1" applyAlignment="1" applyProtection="1">
      <alignment horizontal="left" vertical="center" indent="1"/>
      <protection hidden="1"/>
    </xf>
    <xf numFmtId="0" fontId="2" fillId="3" borderId="11" xfId="1" applyFill="1" applyBorder="1" applyAlignment="1" applyProtection="1">
      <alignment vertical="center"/>
      <protection hidden="1"/>
    </xf>
    <xf numFmtId="0" fontId="2" fillId="3" borderId="12" xfId="1" applyFill="1" applyBorder="1" applyAlignment="1" applyProtection="1">
      <alignment vertical="center"/>
      <protection hidden="1"/>
    </xf>
    <xf numFmtId="9" fontId="2" fillId="3" borderId="13" xfId="4" applyFill="1" applyBorder="1" applyAlignment="1" applyProtection="1">
      <alignment vertical="center"/>
      <protection hidden="1"/>
    </xf>
    <xf numFmtId="9" fontId="2" fillId="3" borderId="14" xfId="4" applyFill="1" applyBorder="1" applyAlignment="1" applyProtection="1">
      <alignment vertical="center"/>
      <protection hidden="1"/>
    </xf>
    <xf numFmtId="0" fontId="2" fillId="2" borderId="16" xfId="1" applyFill="1" applyBorder="1" applyAlignment="1" applyProtection="1">
      <alignment horizontal="left" vertical="center" indent="1"/>
      <protection hidden="1"/>
    </xf>
    <xf numFmtId="0" fontId="2" fillId="2" borderId="17" xfId="1" applyFill="1" applyBorder="1" applyAlignment="1" applyProtection="1">
      <alignment vertical="center"/>
      <protection hidden="1"/>
    </xf>
    <xf numFmtId="0" fontId="2" fillId="2" borderId="18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horizontal="left" vertical="center" indent="1"/>
      <protection hidden="1"/>
    </xf>
    <xf numFmtId="0" fontId="2" fillId="3" borderId="17" xfId="1" applyFill="1" applyBorder="1" applyAlignment="1" applyProtection="1">
      <alignment vertical="center"/>
      <protection hidden="1"/>
    </xf>
    <xf numFmtId="0" fontId="2" fillId="3" borderId="18" xfId="1" applyFill="1" applyBorder="1" applyAlignment="1" applyProtection="1">
      <alignment vertical="center"/>
      <protection hidden="1"/>
    </xf>
    <xf numFmtId="0" fontId="3" fillId="5" borderId="21" xfId="1" applyFont="1" applyFill="1" applyBorder="1" applyAlignment="1" applyProtection="1">
      <alignment horizontal="left" vertical="center" indent="1"/>
      <protection hidden="1"/>
    </xf>
    <xf numFmtId="0" fontId="2" fillId="5" borderId="22" xfId="1" applyFill="1" applyBorder="1" applyAlignment="1" applyProtection="1">
      <alignment vertical="center"/>
      <protection hidden="1"/>
    </xf>
    <xf numFmtId="0" fontId="4" fillId="2" borderId="0" xfId="1" applyFont="1" applyFill="1" applyProtection="1">
      <protection hidden="1"/>
    </xf>
    <xf numFmtId="0" fontId="2" fillId="2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hidden="1"/>
    </xf>
    <xf numFmtId="0" fontId="4" fillId="3" borderId="0" xfId="1" applyFont="1" applyFill="1" applyProtection="1">
      <protection hidden="1"/>
    </xf>
    <xf numFmtId="0" fontId="2" fillId="3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locked="0"/>
    </xf>
    <xf numFmtId="0" fontId="2" fillId="2" borderId="20" xfId="1" applyFill="1" applyBorder="1" applyProtection="1">
      <protection hidden="1"/>
    </xf>
    <xf numFmtId="0" fontId="2" fillId="3" borderId="15" xfId="1" applyFill="1" applyBorder="1" applyAlignment="1" applyProtection="1">
      <alignment vertical="center"/>
      <protection hidden="1"/>
    </xf>
    <xf numFmtId="0" fontId="2" fillId="3" borderId="20" xfId="1" applyFill="1" applyBorder="1" applyProtection="1">
      <protection hidden="1"/>
    </xf>
    <xf numFmtId="0" fontId="3" fillId="5" borderId="29" xfId="1" applyFont="1" applyFill="1" applyBorder="1" applyAlignment="1" applyProtection="1">
      <alignment horizontal="left" vertical="center" indent="1"/>
      <protection hidden="1"/>
    </xf>
    <xf numFmtId="0" fontId="2" fillId="5" borderId="17" xfId="1" applyFill="1" applyBorder="1" applyAlignment="1" applyProtection="1">
      <alignment vertical="center"/>
      <protection hidden="1"/>
    </xf>
    <xf numFmtId="0" fontId="2" fillId="5" borderId="18" xfId="1" applyFill="1" applyBorder="1" applyAlignment="1" applyProtection="1">
      <alignment vertic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2" fillId="3" borderId="10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vertical="center"/>
      <protection hidden="1"/>
    </xf>
    <xf numFmtId="0" fontId="2" fillId="5" borderId="21" xfId="1" applyFill="1" applyBorder="1" applyAlignment="1" applyProtection="1">
      <alignment vertical="center"/>
      <protection hidden="1"/>
    </xf>
    <xf numFmtId="164" fontId="3" fillId="3" borderId="0" xfId="3" applyNumberFormat="1" applyFont="1" applyFill="1" applyAlignment="1" applyProtection="1">
      <alignment vertical="center"/>
      <protection hidden="1"/>
    </xf>
    <xf numFmtId="164" fontId="3" fillId="2" borderId="0" xfId="3" applyNumberFormat="1" applyFont="1" applyFill="1" applyProtection="1">
      <protection hidden="1"/>
    </xf>
    <xf numFmtId="164" fontId="3" fillId="3" borderId="0" xfId="3" applyNumberFormat="1" applyFont="1" applyFill="1" applyProtection="1">
      <protection hidden="1"/>
    </xf>
    <xf numFmtId="164" fontId="2" fillId="3" borderId="0" xfId="3" applyNumberFormat="1" applyFill="1" applyProtection="1">
      <protection hidden="1"/>
    </xf>
    <xf numFmtId="0" fontId="3" fillId="2" borderId="0" xfId="1" applyFont="1" applyFill="1" applyAlignment="1" applyProtection="1">
      <alignment horizontal="left" vertical="center" indent="1"/>
      <protection hidden="1"/>
    </xf>
    <xf numFmtId="164" fontId="2" fillId="2" borderId="0" xfId="3" applyNumberForma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left" vertical="center" indent="1"/>
      <protection hidden="1"/>
    </xf>
    <xf numFmtId="164" fontId="2" fillId="3" borderId="0" xfId="3" applyNumberFormat="1" applyFill="1" applyAlignment="1" applyProtection="1">
      <alignment vertical="center"/>
      <protection hidden="1"/>
    </xf>
    <xf numFmtId="0" fontId="3" fillId="2" borderId="0" xfId="2" applyFont="1" applyFill="1" applyProtection="1">
      <protection hidden="1"/>
    </xf>
    <xf numFmtId="0" fontId="9" fillId="2" borderId="0" xfId="2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horizontal="left" vertical="center" indent="1"/>
      <protection hidden="1"/>
    </xf>
    <xf numFmtId="164" fontId="3" fillId="3" borderId="30" xfId="3" applyNumberFormat="1" applyFont="1" applyFill="1" applyBorder="1" applyAlignment="1" applyProtection="1">
      <alignment vertical="center"/>
      <protection hidden="1"/>
    </xf>
    <xf numFmtId="0" fontId="2" fillId="2" borderId="26" xfId="1" applyFill="1" applyBorder="1" applyProtection="1">
      <protection hidden="1"/>
    </xf>
    <xf numFmtId="0" fontId="2" fillId="2" borderId="27" xfId="1" applyFill="1" applyBorder="1" applyProtection="1">
      <protection hidden="1"/>
    </xf>
    <xf numFmtId="0" fontId="2" fillId="2" borderId="28" xfId="1" applyFill="1" applyBorder="1" applyProtection="1">
      <protection hidden="1"/>
    </xf>
    <xf numFmtId="0" fontId="2" fillId="3" borderId="26" xfId="1" applyFill="1" applyBorder="1" applyProtection="1">
      <protection hidden="1"/>
    </xf>
    <xf numFmtId="0" fontId="2" fillId="3" borderId="27" xfId="1" applyFill="1" applyBorder="1" applyProtection="1">
      <protection hidden="1"/>
    </xf>
    <xf numFmtId="0" fontId="2" fillId="3" borderId="28" xfId="1" applyFill="1" applyBorder="1" applyProtection="1">
      <protection hidden="1"/>
    </xf>
    <xf numFmtId="0" fontId="2" fillId="0" borderId="0" xfId="1" applyProtection="1">
      <protection hidden="1"/>
    </xf>
    <xf numFmtId="0" fontId="3" fillId="0" borderId="0" xfId="1" applyFont="1" applyProtection="1">
      <protection hidden="1"/>
    </xf>
    <xf numFmtId="167" fontId="3" fillId="0" borderId="0" xfId="1" applyNumberFormat="1" applyFont="1" applyProtection="1">
      <protection hidden="1"/>
    </xf>
    <xf numFmtId="0" fontId="10" fillId="2" borderId="0" xfId="0" applyFont="1" applyFill="1" applyProtection="1">
      <protection hidden="1"/>
    </xf>
    <xf numFmtId="0" fontId="5" fillId="0" borderId="0" xfId="0" applyFont="1"/>
    <xf numFmtId="0" fontId="5" fillId="2" borderId="0" xfId="1" applyFont="1" applyFill="1" applyProtection="1">
      <protection hidden="1"/>
    </xf>
    <xf numFmtId="0" fontId="2" fillId="2" borderId="0" xfId="2" applyFill="1" applyProtection="1">
      <protection hidden="1"/>
    </xf>
    <xf numFmtId="0" fontId="2" fillId="0" borderId="0" xfId="2"/>
    <xf numFmtId="0" fontId="2" fillId="2" borderId="0" xfId="2" applyFill="1"/>
    <xf numFmtId="0" fontId="4" fillId="2" borderId="0" xfId="2" applyFont="1" applyFill="1" applyProtection="1">
      <protection locked="0" hidden="1"/>
    </xf>
    <xf numFmtId="0" fontId="2" fillId="2" borderId="0" xfId="2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31" xfId="2" applyFill="1" applyBorder="1" applyAlignment="1" applyProtection="1">
      <alignment horizontal="center" vertical="center"/>
      <protection locked="0" hidden="1"/>
    </xf>
    <xf numFmtId="0" fontId="2" fillId="2" borderId="32" xfId="2" applyFill="1" applyBorder="1" applyAlignment="1" applyProtection="1">
      <alignment horizontal="center" vertical="center"/>
      <protection locked="0" hidden="1"/>
    </xf>
    <xf numFmtId="0" fontId="2" fillId="2" borderId="33" xfId="2" applyFill="1" applyBorder="1" applyAlignment="1" applyProtection="1">
      <alignment horizontal="center" vertical="center"/>
      <protection locked="0" hidden="1"/>
    </xf>
    <xf numFmtId="0" fontId="2" fillId="2" borderId="0" xfId="2" applyFill="1" applyAlignment="1" applyProtection="1">
      <alignment horizontal="center" vertical="center"/>
      <protection locked="0" hidden="1"/>
    </xf>
    <xf numFmtId="0" fontId="2" fillId="2" borderId="31" xfId="2" applyFill="1" applyBorder="1" applyAlignment="1" applyProtection="1">
      <alignment horizontal="left" vertical="center" indent="2"/>
      <protection locked="0" hidden="1"/>
    </xf>
    <xf numFmtId="0" fontId="2" fillId="2" borderId="32" xfId="2" applyFill="1" applyBorder="1" applyAlignment="1" applyProtection="1">
      <alignment horizontal="left" vertical="center" indent="2"/>
      <protection locked="0" hidden="1"/>
    </xf>
    <xf numFmtId="164" fontId="2" fillId="2" borderId="33" xfId="3" applyNumberFormat="1" applyFill="1" applyBorder="1" applyAlignment="1" applyProtection="1">
      <alignment horizontal="center" vertical="center"/>
      <protection locked="0" hidden="1"/>
    </xf>
    <xf numFmtId="0" fontId="11" fillId="2" borderId="0" xfId="2" applyFont="1" applyFill="1" applyAlignment="1" applyProtection="1">
      <alignment horizontal="left" vertical="center" indent="1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2" borderId="31" xfId="2" applyFill="1" applyBorder="1" applyProtection="1">
      <protection locked="0" hidden="1"/>
    </xf>
    <xf numFmtId="0" fontId="2" fillId="2" borderId="32" xfId="2" applyFill="1" applyBorder="1" applyProtection="1">
      <protection locked="0" hidden="1"/>
    </xf>
    <xf numFmtId="0" fontId="3" fillId="3" borderId="10" xfId="1" applyFont="1" applyFill="1" applyBorder="1" applyAlignment="1" applyProtection="1">
      <alignment vertical="center" wrapText="1"/>
      <protection hidden="1"/>
    </xf>
    <xf numFmtId="0" fontId="3" fillId="3" borderId="11" xfId="1" applyFont="1" applyFill="1" applyBorder="1" applyAlignment="1" applyProtection="1">
      <alignment vertical="center" wrapText="1"/>
      <protection hidden="1"/>
    </xf>
    <xf numFmtId="0" fontId="3" fillId="3" borderId="25" xfId="1" applyFont="1" applyFill="1" applyBorder="1" applyAlignment="1" applyProtection="1">
      <alignment vertical="center" wrapText="1"/>
      <protection hidden="1"/>
    </xf>
    <xf numFmtId="0" fontId="3" fillId="2" borderId="6" xfId="1" applyFont="1" applyFill="1" applyBorder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vertical="center"/>
      <protection hidden="1"/>
    </xf>
    <xf numFmtId="0" fontId="3" fillId="3" borderId="6" xfId="1" applyFont="1" applyFill="1" applyBorder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vertical="center"/>
      <protection hidden="1"/>
    </xf>
    <xf numFmtId="164" fontId="5" fillId="2" borderId="17" xfId="3" applyNumberFormat="1" applyFont="1" applyFill="1" applyBorder="1" applyAlignment="1" applyProtection="1">
      <alignment vertical="center"/>
      <protection hidden="1"/>
    </xf>
    <xf numFmtId="164" fontId="5" fillId="2" borderId="18" xfId="3" applyNumberFormat="1" applyFont="1" applyFill="1" applyBorder="1" applyAlignment="1" applyProtection="1">
      <alignment vertical="center"/>
      <protection hidden="1"/>
    </xf>
    <xf numFmtId="164" fontId="6" fillId="3" borderId="16" xfId="3" applyNumberFormat="1" applyFont="1" applyFill="1" applyBorder="1" applyAlignment="1" applyProtection="1">
      <alignment vertical="center" wrapText="1"/>
      <protection hidden="1"/>
    </xf>
    <xf numFmtId="164" fontId="6" fillId="3" borderId="17" xfId="3" applyNumberFormat="1" applyFont="1" applyFill="1" applyBorder="1" applyAlignment="1" applyProtection="1">
      <alignment vertical="center" wrapText="1"/>
      <protection hidden="1"/>
    </xf>
    <xf numFmtId="164" fontId="6" fillId="3" borderId="18" xfId="3" applyNumberFormat="1" applyFont="1" applyFill="1" applyBorder="1" applyAlignment="1" applyProtection="1">
      <alignment vertical="center" wrapText="1"/>
      <protection hidden="1"/>
    </xf>
    <xf numFmtId="0" fontId="3" fillId="2" borderId="1" xfId="1" applyFont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3" fillId="2" borderId="3" xfId="1" applyFont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vertical="center"/>
      <protection hidden="1"/>
    </xf>
    <xf numFmtId="0" fontId="3" fillId="2" borderId="27" xfId="1" applyFont="1" applyFill="1" applyBorder="1" applyAlignment="1" applyProtection="1">
      <alignment vertical="center"/>
      <protection hidden="1"/>
    </xf>
    <xf numFmtId="0" fontId="3" fillId="2" borderId="28" xfId="1" applyFont="1" applyFill="1" applyBorder="1" applyAlignment="1" applyProtection="1">
      <alignment vertical="center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3" fillId="3" borderId="3" xfId="1" applyFont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vertical="center"/>
      <protection hidden="1"/>
    </xf>
    <xf numFmtId="0" fontId="3" fillId="3" borderId="27" xfId="1" applyFont="1" applyFill="1" applyBorder="1" applyAlignment="1" applyProtection="1">
      <alignment vertical="center"/>
      <protection hidden="1"/>
    </xf>
    <xf numFmtId="0" fontId="3" fillId="3" borderId="28" xfId="1" applyFont="1" applyFill="1" applyBorder="1" applyAlignment="1" applyProtection="1">
      <alignment vertical="center"/>
      <protection hidden="1"/>
    </xf>
    <xf numFmtId="0" fontId="3" fillId="2" borderId="0" xfId="2" applyFont="1" applyFill="1"/>
    <xf numFmtId="0" fontId="3" fillId="2" borderId="4" xfId="1" applyFont="1" applyFill="1" applyBorder="1" applyAlignment="1" applyProtection="1">
      <alignment vertical="center"/>
      <protection hidden="1"/>
    </xf>
    <xf numFmtId="0" fontId="3" fillId="2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/>
      <protection hidden="1"/>
    </xf>
    <xf numFmtId="0" fontId="3" fillId="3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 wrapText="1"/>
      <protection hidden="1"/>
    </xf>
    <xf numFmtId="0" fontId="3" fillId="3" borderId="0" xfId="1" applyFont="1" applyFill="1" applyAlignment="1" applyProtection="1">
      <alignment vertical="center" wrapText="1"/>
      <protection hidden="1"/>
    </xf>
    <xf numFmtId="0" fontId="3" fillId="3" borderId="5" xfId="1" applyFont="1" applyFill="1" applyBorder="1" applyAlignment="1" applyProtection="1">
      <alignment vertical="center" wrapText="1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3" fillId="2" borderId="3" xfId="1" applyFont="1" applyFill="1" applyBorder="1" applyAlignment="1" applyProtection="1">
      <alignment vertical="center" wrapText="1"/>
      <protection hidden="1"/>
    </xf>
    <xf numFmtId="0" fontId="3" fillId="2" borderId="27" xfId="1" applyFont="1" applyFill="1" applyBorder="1" applyAlignment="1" applyProtection="1">
      <alignment vertical="center" wrapText="1"/>
      <protection hidden="1"/>
    </xf>
    <xf numFmtId="0" fontId="3" fillId="2" borderId="28" xfId="1" applyFont="1" applyFill="1" applyBorder="1" applyAlignment="1" applyProtection="1">
      <alignment vertical="center" wrapText="1"/>
      <protection hidden="1"/>
    </xf>
    <xf numFmtId="164" fontId="2" fillId="2" borderId="34" xfId="3" applyNumberFormat="1" applyFill="1" applyBorder="1" applyAlignment="1" applyProtection="1">
      <alignment horizontal="center" vertical="center"/>
      <protection locked="0" hidden="1"/>
    </xf>
    <xf numFmtId="164" fontId="2" fillId="2" borderId="0" xfId="2" applyNumberFormat="1" applyFill="1" applyProtection="1">
      <protection locked="0" hidden="1"/>
    </xf>
    <xf numFmtId="0" fontId="2" fillId="6" borderId="0" xfId="1" applyFill="1" applyProtection="1">
      <protection hidden="1"/>
    </xf>
    <xf numFmtId="0" fontId="3" fillId="3" borderId="10" xfId="1" applyFont="1" applyFill="1" applyBorder="1" applyAlignment="1" applyProtection="1">
      <alignment vertical="center"/>
      <protection hidden="1"/>
    </xf>
    <xf numFmtId="0" fontId="12" fillId="2" borderId="0" xfId="1" applyFont="1" applyFill="1" applyProtection="1">
      <protection hidden="1"/>
    </xf>
    <xf numFmtId="0" fontId="13" fillId="6" borderId="0" xfId="1" applyFont="1" applyFill="1" applyProtection="1">
      <protection hidden="1"/>
    </xf>
    <xf numFmtId="0" fontId="14" fillId="6" borderId="0" xfId="1" applyFont="1" applyFill="1" applyProtection="1">
      <protection hidden="1"/>
    </xf>
    <xf numFmtId="0" fontId="14" fillId="2" borderId="0" xfId="1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1" applyFont="1" applyFill="1" applyProtection="1">
      <protection hidden="1"/>
    </xf>
    <xf numFmtId="0" fontId="13" fillId="0" borderId="0" xfId="1" applyFont="1" applyProtection="1">
      <protection hidden="1"/>
    </xf>
    <xf numFmtId="0" fontId="13" fillId="6" borderId="9" xfId="1" applyFont="1" applyFill="1" applyBorder="1" applyProtection="1">
      <protection locked="0" hidden="1"/>
    </xf>
    <xf numFmtId="0" fontId="15" fillId="6" borderId="0" xfId="1" applyFont="1" applyFill="1" applyProtection="1">
      <protection hidden="1"/>
    </xf>
    <xf numFmtId="0" fontId="15" fillId="0" borderId="0" xfId="1" applyFont="1" applyProtection="1">
      <protection hidden="1"/>
    </xf>
    <xf numFmtId="164" fontId="6" fillId="3" borderId="17" xfId="3" applyNumberFormat="1" applyFont="1" applyFill="1" applyBorder="1" applyAlignment="1" applyProtection="1">
      <alignment vertical="center"/>
      <protection hidden="1"/>
    </xf>
    <xf numFmtId="164" fontId="6" fillId="3" borderId="18" xfId="3" applyNumberFormat="1" applyFont="1" applyFill="1" applyBorder="1" applyAlignment="1" applyProtection="1">
      <alignment vertical="center"/>
      <protection hidden="1"/>
    </xf>
    <xf numFmtId="164" fontId="5" fillId="3" borderId="16" xfId="3" applyNumberFormat="1" applyFon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 hidden="1"/>
    </xf>
    <xf numFmtId="164" fontId="2" fillId="2" borderId="15" xfId="3" applyNumberFormat="1" applyFill="1" applyBorder="1" applyAlignment="1" applyProtection="1">
      <alignment vertical="center"/>
      <protection locked="0" hidden="1"/>
    </xf>
    <xf numFmtId="0" fontId="17" fillId="0" borderId="0" xfId="0" applyFont="1" applyAlignment="1">
      <alignment horizontal="center"/>
    </xf>
    <xf numFmtId="0" fontId="17" fillId="0" borderId="0" xfId="0" applyFont="1"/>
    <xf numFmtId="164" fontId="18" fillId="7" borderId="0" xfId="5" applyNumberFormat="1" applyFont="1" applyFill="1" applyAlignment="1">
      <alignment horizontal="center"/>
    </xf>
    <xf numFmtId="8" fontId="17" fillId="0" borderId="0" xfId="0" applyNumberFormat="1" applyFont="1"/>
    <xf numFmtId="43" fontId="17" fillId="0" borderId="0" xfId="5" applyFont="1" applyAlignment="1">
      <alignment horizontal="center"/>
    </xf>
    <xf numFmtId="7" fontId="17" fillId="0" borderId="0" xfId="0" applyNumberFormat="1" applyFont="1"/>
    <xf numFmtId="0" fontId="17" fillId="8" borderId="0" xfId="0" applyFont="1" applyFill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6" fontId="18" fillId="0" borderId="0" xfId="0" applyNumberFormat="1" applyFont="1" applyAlignment="1">
      <alignment horizontal="center" wrapText="1"/>
    </xf>
    <xf numFmtId="5" fontId="18" fillId="0" borderId="0" xfId="0" applyNumberFormat="1" applyFont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6" fontId="17" fillId="0" borderId="0" xfId="0" applyNumberFormat="1" applyFont="1"/>
    <xf numFmtId="1" fontId="17" fillId="0" borderId="0" xfId="0" applyNumberFormat="1" applyFont="1" applyAlignment="1">
      <alignment horizontal="center"/>
    </xf>
    <xf numFmtId="5" fontId="17" fillId="0" borderId="0" xfId="0" applyNumberFormat="1" applyFont="1"/>
    <xf numFmtId="169" fontId="17" fillId="0" borderId="0" xfId="0" applyNumberFormat="1" applyFont="1"/>
    <xf numFmtId="169" fontId="17" fillId="8" borderId="0" xfId="0" applyNumberFormat="1" applyFont="1" applyFill="1"/>
    <xf numFmtId="170" fontId="17" fillId="0" borderId="0" xfId="0" applyNumberFormat="1" applyFont="1"/>
    <xf numFmtId="164" fontId="17" fillId="0" borderId="0" xfId="5" applyNumberFormat="1" applyFont="1"/>
    <xf numFmtId="1" fontId="17" fillId="0" borderId="0" xfId="0" applyNumberFormat="1" applyFont="1"/>
    <xf numFmtId="0" fontId="17" fillId="9" borderId="0" xfId="0" applyFont="1" applyFill="1" applyAlignment="1">
      <alignment horizontal="center"/>
    </xf>
    <xf numFmtId="0" fontId="17" fillId="9" borderId="0" xfId="0" applyFont="1" applyFill="1"/>
    <xf numFmtId="6" fontId="17" fillId="9" borderId="0" xfId="0" applyNumberFormat="1" applyFont="1" applyFill="1"/>
    <xf numFmtId="1" fontId="17" fillId="9" borderId="0" xfId="0" applyNumberFormat="1" applyFont="1" applyFill="1" applyAlignment="1">
      <alignment horizontal="center"/>
    </xf>
    <xf numFmtId="8" fontId="17" fillId="9" borderId="0" xfId="0" applyNumberFormat="1" applyFont="1" applyFill="1"/>
    <xf numFmtId="5" fontId="17" fillId="9" borderId="0" xfId="0" applyNumberFormat="1" applyFont="1" applyFill="1"/>
    <xf numFmtId="169" fontId="17" fillId="9" borderId="0" xfId="0" applyNumberFormat="1" applyFont="1" applyFill="1"/>
    <xf numFmtId="170" fontId="17" fillId="9" borderId="0" xfId="0" applyNumberFormat="1" applyFont="1" applyFill="1"/>
    <xf numFmtId="164" fontId="17" fillId="9" borderId="0" xfId="5" applyNumberFormat="1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6" fontId="17" fillId="2" borderId="0" xfId="0" applyNumberFormat="1" applyFont="1" applyFill="1"/>
    <xf numFmtId="1" fontId="17" fillId="2" borderId="0" xfId="0" applyNumberFormat="1" applyFont="1" applyFill="1" applyAlignment="1">
      <alignment horizontal="center"/>
    </xf>
    <xf numFmtId="8" fontId="17" fillId="2" borderId="0" xfId="0" applyNumberFormat="1" applyFont="1" applyFill="1"/>
    <xf numFmtId="5" fontId="17" fillId="2" borderId="0" xfId="0" applyNumberFormat="1" applyFont="1" applyFill="1"/>
    <xf numFmtId="169" fontId="17" fillId="2" borderId="0" xfId="0" applyNumberFormat="1" applyFont="1" applyFill="1"/>
    <xf numFmtId="170" fontId="17" fillId="2" borderId="0" xfId="0" applyNumberFormat="1" applyFont="1" applyFill="1"/>
    <xf numFmtId="164" fontId="17" fillId="2" borderId="0" xfId="5" applyNumberFormat="1" applyFont="1" applyFill="1"/>
    <xf numFmtId="164" fontId="18" fillId="7" borderId="0" xfId="5" applyNumberFormat="1" applyFont="1" applyFill="1"/>
    <xf numFmtId="164" fontId="2" fillId="2" borderId="1" xfId="3" applyNumberFormat="1" applyFill="1" applyBorder="1" applyAlignment="1" applyProtection="1">
      <alignment horizontal="left" vertical="center" indent="1"/>
      <protection hidden="1"/>
    </xf>
    <xf numFmtId="164" fontId="2" fillId="2" borderId="14" xfId="3" applyNumberFormat="1" applyFill="1" applyBorder="1" applyAlignment="1" applyProtection="1">
      <alignment vertical="center"/>
      <protection hidden="1"/>
    </xf>
    <xf numFmtId="172" fontId="2" fillId="2" borderId="15" xfId="3" applyNumberFormat="1" applyFill="1" applyBorder="1" applyAlignment="1" applyProtection="1">
      <alignment vertical="center"/>
      <protection hidden="1"/>
    </xf>
    <xf numFmtId="172" fontId="2" fillId="2" borderId="19" xfId="3" applyNumberFormat="1" applyFill="1" applyBorder="1" applyAlignment="1" applyProtection="1">
      <alignment vertical="center"/>
      <protection hidden="1"/>
    </xf>
    <xf numFmtId="173" fontId="2" fillId="2" borderId="15" xfId="3" applyNumberFormat="1" applyFill="1" applyBorder="1" applyAlignment="1" applyProtection="1">
      <alignment vertical="center"/>
      <protection hidden="1"/>
    </xf>
    <xf numFmtId="173" fontId="2" fillId="2" borderId="19" xfId="3" applyNumberFormat="1" applyFill="1" applyBorder="1" applyAlignment="1" applyProtection="1">
      <alignment vertical="center"/>
      <protection hidden="1"/>
    </xf>
    <xf numFmtId="171" fontId="3" fillId="2" borderId="22" xfId="6" applyNumberFormat="1" applyFont="1" applyFill="1" applyBorder="1" applyAlignment="1" applyProtection="1">
      <alignment vertical="center"/>
      <protection hidden="1"/>
    </xf>
    <xf numFmtId="43" fontId="2" fillId="2" borderId="0" xfId="1" applyNumberFormat="1" applyFill="1" applyProtection="1">
      <protection hidden="1"/>
    </xf>
    <xf numFmtId="164" fontId="3" fillId="5" borderId="23" xfId="3" applyNumberFormat="1" applyFont="1" applyFill="1" applyBorder="1" applyAlignment="1" applyProtection="1">
      <alignment vertical="center"/>
      <protection hidden="1"/>
    </xf>
    <xf numFmtId="164" fontId="3" fillId="5" borderId="24" xfId="3" applyNumberFormat="1" applyFont="1" applyFill="1" applyBorder="1" applyAlignment="1" applyProtection="1">
      <alignment vertical="center"/>
      <protection hidden="1"/>
    </xf>
    <xf numFmtId="0" fontId="3" fillId="2" borderId="15" xfId="1" applyFont="1" applyFill="1" applyBorder="1" applyAlignment="1" applyProtection="1">
      <alignment horizontal="center"/>
      <protection hidden="1"/>
    </xf>
    <xf numFmtId="174" fontId="2" fillId="2" borderId="15" xfId="3" applyNumberFormat="1" applyFill="1" applyBorder="1" applyAlignment="1" applyProtection="1">
      <alignment vertical="center"/>
      <protection hidden="1"/>
    </xf>
    <xf numFmtId="171" fontId="3" fillId="2" borderId="9" xfId="6" applyNumberFormat="1" applyFont="1" applyFill="1" applyBorder="1" applyAlignment="1" applyProtection="1">
      <alignment vertical="center"/>
      <protection hidden="1"/>
    </xf>
    <xf numFmtId="171" fontId="3" fillId="2" borderId="0" xfId="6" applyNumberFormat="1" applyFont="1" applyFill="1" applyAlignment="1" applyProtection="1">
      <alignment vertical="center"/>
      <protection hidden="1"/>
    </xf>
    <xf numFmtId="171" fontId="2" fillId="2" borderId="0" xfId="6" applyNumberFormat="1" applyFont="1" applyFill="1" applyProtection="1">
      <protection hidden="1"/>
    </xf>
    <xf numFmtId="171" fontId="3" fillId="2" borderId="30" xfId="6" applyNumberFormat="1" applyFont="1" applyFill="1" applyBorder="1" applyAlignment="1" applyProtection="1">
      <alignment vertical="center"/>
      <protection hidden="1"/>
    </xf>
    <xf numFmtId="171" fontId="3" fillId="10" borderId="30" xfId="6" applyNumberFormat="1" applyFont="1" applyFill="1" applyBorder="1" applyAlignment="1" applyProtection="1">
      <alignment vertical="center"/>
      <protection hidden="1"/>
    </xf>
    <xf numFmtId="0" fontId="3" fillId="3" borderId="15" xfId="1" applyFont="1" applyFill="1" applyBorder="1" applyAlignment="1" applyProtection="1">
      <alignment horizontal="center"/>
      <protection hidden="1"/>
    </xf>
    <xf numFmtId="174" fontId="2" fillId="3" borderId="15" xfId="3" applyNumberFormat="1" applyFill="1" applyBorder="1" applyAlignment="1" applyProtection="1">
      <alignment vertical="center"/>
      <protection hidden="1"/>
    </xf>
    <xf numFmtId="0" fontId="3" fillId="3" borderId="29" xfId="1" applyFont="1" applyFill="1" applyBorder="1" applyAlignment="1" applyProtection="1">
      <alignment horizontal="left" vertical="center" indent="1"/>
      <protection hidden="1"/>
    </xf>
    <xf numFmtId="171" fontId="3" fillId="3" borderId="22" xfId="6" applyNumberFormat="1" applyFont="1" applyFill="1" applyBorder="1" applyAlignment="1" applyProtection="1">
      <alignment vertical="center"/>
      <protection hidden="1"/>
    </xf>
    <xf numFmtId="0" fontId="0" fillId="11" borderId="0" xfId="0" applyFill="1"/>
    <xf numFmtId="0" fontId="0" fillId="0" borderId="0" xfId="0" applyAlignment="1">
      <alignment horizontal="center"/>
    </xf>
    <xf numFmtId="0" fontId="0" fillId="11" borderId="0" xfId="0" applyFill="1" applyAlignment="1">
      <alignment horizontal="center"/>
    </xf>
    <xf numFmtId="0" fontId="2" fillId="12" borderId="35" xfId="0" applyFont="1" applyFill="1" applyBorder="1" applyAlignment="1">
      <alignment horizontal="left"/>
    </xf>
    <xf numFmtId="0" fontId="2" fillId="12" borderId="36" xfId="0" applyFont="1" applyFill="1" applyBorder="1" applyAlignment="1">
      <alignment horizontal="left"/>
    </xf>
    <xf numFmtId="171" fontId="2" fillId="3" borderId="15" xfId="6" applyNumberFormat="1" applyFont="1" applyFill="1" applyBorder="1" applyAlignment="1" applyProtection="1">
      <alignment vertical="center"/>
      <protection hidden="1"/>
    </xf>
    <xf numFmtId="171" fontId="2" fillId="2" borderId="15" xfId="6" applyNumberFormat="1" applyFont="1" applyFill="1" applyBorder="1" applyAlignment="1" applyProtection="1">
      <alignment vertical="center"/>
      <protection hidden="1"/>
    </xf>
    <xf numFmtId="171" fontId="3" fillId="3" borderId="0" xfId="6" applyNumberFormat="1" applyFont="1" applyFill="1" applyBorder="1" applyAlignment="1" applyProtection="1">
      <alignment vertical="center"/>
      <protection hidden="1"/>
    </xf>
    <xf numFmtId="0" fontId="2" fillId="3" borderId="0" xfId="1" applyFill="1" applyAlignment="1" applyProtection="1">
      <alignment horizontal="center"/>
      <protection hidden="1"/>
    </xf>
    <xf numFmtId="168" fontId="2" fillId="3" borderId="0" xfId="1" applyNumberFormat="1" applyFill="1" applyAlignment="1" applyProtection="1">
      <alignment horizontal="center"/>
      <protection hidden="1"/>
    </xf>
    <xf numFmtId="9" fontId="2" fillId="3" borderId="13" xfId="4" applyFill="1" applyBorder="1" applyAlignment="1" applyProtection="1">
      <alignment horizontal="center" vertical="center"/>
      <protection hidden="1"/>
    </xf>
    <xf numFmtId="9" fontId="2" fillId="3" borderId="14" xfId="4" applyFill="1" applyBorder="1" applyAlignment="1" applyProtection="1">
      <alignment horizontal="center" vertical="center"/>
      <protection hidden="1"/>
    </xf>
    <xf numFmtId="9" fontId="2" fillId="2" borderId="13" xfId="4" applyFill="1" applyBorder="1" applyAlignment="1" applyProtection="1">
      <alignment horizontal="center" vertical="center"/>
      <protection hidden="1"/>
    </xf>
    <xf numFmtId="9" fontId="2" fillId="2" borderId="14" xfId="4" applyFill="1" applyBorder="1" applyAlignment="1" applyProtection="1">
      <alignment horizontal="center" vertical="center"/>
      <protection hidden="1"/>
    </xf>
    <xf numFmtId="44" fontId="3" fillId="3" borderId="9" xfId="6" applyFont="1" applyFill="1" applyBorder="1" applyAlignment="1" applyProtection="1">
      <alignment vertical="center"/>
      <protection hidden="1"/>
    </xf>
  </cellXfs>
  <cellStyles count="7">
    <cellStyle name="Comma" xfId="5" builtinId="3"/>
    <cellStyle name="Comma 2" xfId="3" xr:uid="{00000000-0005-0000-0000-000000000000}"/>
    <cellStyle name="Currency" xfId="6" builtinId="4"/>
    <cellStyle name="Normal" xfId="0" builtinId="0"/>
    <cellStyle name="Normal 14" xfId="2" xr:uid="{00000000-0005-0000-0000-000002000000}"/>
    <cellStyle name="Normal 2 2" xfId="1" xr:uid="{00000000-0005-0000-0000-000003000000}"/>
    <cellStyle name="Percent 2" xfId="4" xr:uid="{00000000-0005-0000-0000-000004000000}"/>
  </cellStyles>
  <dxfs count="2">
    <dxf>
      <font>
        <color rgb="FFFFFFCC"/>
        <name val="Cambria"/>
        <scheme val="none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p0\Education\Central%20Areas\Statistics%20and%20Benchmarking\Sc%20251\Budget%202011-12\December%202010%20consultation\s251%20Budget%202011-12%20Consult%20at17-12-201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mpceeoa\Downloads\Early_Years_Single_Funding_Formula_Indicative_Allocation_2425_WEB_UPLOAD_FOR_SCHOOLS_FINAL__AF%20(2).xlsx" TargetMode="External"/><Relationship Id="rId1" Type="http://schemas.openxmlformats.org/officeDocument/2006/relationships/externalLinkPath" Target="file:///C:\Users\tmpceeoa\Downloads\Early_Years_Single_Funding_Formula_Indicative_Allocation_2425_WEB_UPLOAD_FOR_SCHOOLS_FINAL__A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Report Suites"/>
      <sheetName val="Table 1"/>
      <sheetName val="Table 2"/>
      <sheetName val="Table 3a"/>
      <sheetName val="Table 3b"/>
      <sheetName val="Table 3c"/>
      <sheetName val="SBS Table "/>
      <sheetName val="CEL annex"/>
      <sheetName val="Table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EYFSS Actual Old"/>
      <sheetName val="Data EYFSS Indica"/>
      <sheetName val="Summary"/>
      <sheetName val="EYFSS "/>
      <sheetName val="Budget"/>
      <sheetName val="rates 24.25"/>
      <sheetName val="Rates"/>
      <sheetName val="MNS calc"/>
      <sheetName val="EY Modelling"/>
      <sheetName val="DfE EY Block"/>
      <sheetName val="EY DSG allocation"/>
      <sheetName val="Deprivation"/>
      <sheetName val="FSM"/>
      <sheetName val="DSG EY Allocation Dec 2022"/>
      <sheetName val="Summer 2023 School"/>
      <sheetName val="Autumn 2023 School"/>
      <sheetName val="Spring 2024 School"/>
      <sheetName val="Vlookup"/>
      <sheetName val="Spring 2023 PVI"/>
      <sheetName val="Summer 2023 PVI"/>
      <sheetName val="Autumn 2023 PVI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</row>
        <row r="2">
          <cell r="A2" t="str">
            <v>TOTALS</v>
          </cell>
          <cell r="C2">
            <v>7937</v>
          </cell>
          <cell r="D2">
            <v>8610</v>
          </cell>
          <cell r="E2">
            <v>6606</v>
          </cell>
          <cell r="F2">
            <v>1385</v>
          </cell>
          <cell r="G2">
            <v>1482</v>
          </cell>
          <cell r="H2">
            <v>1168</v>
          </cell>
          <cell r="I2">
            <v>118815</v>
          </cell>
          <cell r="J2">
            <v>128989</v>
          </cell>
          <cell r="K2">
            <v>98814</v>
          </cell>
          <cell r="L2">
            <v>20435.099999999999</v>
          </cell>
          <cell r="M2">
            <v>21987.4</v>
          </cell>
          <cell r="N2">
            <v>17388.099999999999</v>
          </cell>
          <cell r="O2">
            <v>701</v>
          </cell>
          <cell r="P2">
            <v>710</v>
          </cell>
          <cell r="Q2">
            <v>765</v>
          </cell>
          <cell r="R2">
            <v>10565</v>
          </cell>
          <cell r="S2">
            <v>10673</v>
          </cell>
          <cell r="T2">
            <v>11512</v>
          </cell>
          <cell r="U2">
            <v>2534</v>
          </cell>
          <cell r="V2">
            <v>2520</v>
          </cell>
          <cell r="W2">
            <v>2526</v>
          </cell>
          <cell r="X2">
            <v>38465</v>
          </cell>
          <cell r="Y2">
            <v>41100</v>
          </cell>
          <cell r="Z2">
            <v>28860</v>
          </cell>
          <cell r="AA2">
            <v>2704.7</v>
          </cell>
          <cell r="AB2">
            <v>2629.7</v>
          </cell>
          <cell r="AC2">
            <v>2689.7</v>
          </cell>
          <cell r="AD2">
            <v>28007143.773999996</v>
          </cell>
          <cell r="AE2">
            <v>25529</v>
          </cell>
          <cell r="AF2">
            <v>23862</v>
          </cell>
          <cell r="AG2">
            <v>31117</v>
          </cell>
          <cell r="AH2">
            <v>20459</v>
          </cell>
          <cell r="AI2">
            <v>19542</v>
          </cell>
          <cell r="AJ2">
            <v>26518</v>
          </cell>
          <cell r="AK2">
            <v>28968</v>
          </cell>
          <cell r="AL2">
            <v>25339.5</v>
          </cell>
          <cell r="AM2">
            <v>34972</v>
          </cell>
          <cell r="AN2">
            <v>74956</v>
          </cell>
          <cell r="AO2">
            <v>68743.5</v>
          </cell>
          <cell r="AP2">
            <v>92607</v>
          </cell>
          <cell r="AQ2">
            <v>578828.38999999966</v>
          </cell>
          <cell r="AR2">
            <v>252243.01499999987</v>
          </cell>
          <cell r="AS2">
            <v>93821.920000000056</v>
          </cell>
          <cell r="AT2">
            <v>924893.32500000054</v>
          </cell>
          <cell r="AU2">
            <v>1697</v>
          </cell>
          <cell r="AV2">
            <v>1332</v>
          </cell>
          <cell r="AW2">
            <v>1041</v>
          </cell>
          <cell r="AX2"/>
          <cell r="AY2">
            <v>293800.89473684202</v>
          </cell>
          <cell r="AZ2">
            <v>3380182.0800000005</v>
          </cell>
          <cell r="BA2">
            <v>32606020.073736854</v>
          </cell>
          <cell r="BB2">
            <v>2534</v>
          </cell>
          <cell r="BC2">
            <v>2724</v>
          </cell>
          <cell r="BD2">
            <v>1910</v>
          </cell>
          <cell r="BE2">
            <v>924629.99999999988</v>
          </cell>
          <cell r="BF2">
            <v>5920388.9999999991</v>
          </cell>
          <cell r="BG2">
            <v>39451039.073736817</v>
          </cell>
          <cell r="BH2">
            <v>16437932.947390355</v>
          </cell>
          <cell r="BI2">
            <v>13150346.357912283</v>
          </cell>
          <cell r="BJ2">
            <v>9862759.7684342042</v>
          </cell>
          <cell r="BK2">
            <v>217</v>
          </cell>
          <cell r="BL2">
            <v>197470</v>
          </cell>
        </row>
        <row r="3">
          <cell r="N3"/>
          <cell r="U3">
            <v>0</v>
          </cell>
          <cell r="AD3">
            <v>5.42</v>
          </cell>
          <cell r="AE3"/>
          <cell r="AF3">
            <v>0</v>
          </cell>
          <cell r="AG3">
            <v>0</v>
          </cell>
          <cell r="AH3"/>
          <cell r="AI3"/>
          <cell r="AJ3"/>
          <cell r="AK3"/>
          <cell r="AL3"/>
          <cell r="AM3"/>
          <cell r="AN3"/>
          <cell r="AO3"/>
          <cell r="AP3"/>
          <cell r="AQ3">
            <v>0.61</v>
          </cell>
          <cell r="AR3">
            <v>0.28999999999999998</v>
          </cell>
          <cell r="AS3">
            <v>0.08</v>
          </cell>
          <cell r="AU3">
            <v>68.84210526315789</v>
          </cell>
          <cell r="AV3">
            <v>74.578947368421055</v>
          </cell>
          <cell r="AW3">
            <v>74.578947368421041</v>
          </cell>
          <cell r="AX3"/>
          <cell r="AY3">
            <v>218</v>
          </cell>
          <cell r="AZ3">
            <v>8.16</v>
          </cell>
          <cell r="BB3">
            <v>122.4</v>
          </cell>
          <cell r="BC3">
            <v>132.60000000000002</v>
          </cell>
          <cell r="BD3">
            <v>132.60000000000002</v>
          </cell>
          <cell r="BE3">
            <v>0.68</v>
          </cell>
          <cell r="BF3">
            <v>3.8</v>
          </cell>
          <cell r="BG3"/>
          <cell r="BL3">
            <v>910</v>
          </cell>
        </row>
        <row r="4">
          <cell r="A4" t="str">
            <v>School ID</v>
          </cell>
          <cell r="B4" t="str">
            <v>School Name</v>
          </cell>
          <cell r="C4" t="str">
            <v>Pupil Numbers 3&amp;4 Year Old Spring Term</v>
          </cell>
          <cell r="D4" t="str">
            <v>Pupil Numbers 3&amp;4 Year Olds Summer Term</v>
          </cell>
          <cell r="E4" t="str">
            <v>Pupil Numbers 3&amp;4 Year Olds Autumn Term</v>
          </cell>
          <cell r="F4" t="str">
            <v>DERN (Claiming Extended Hours) 3&amp;4 Year Olds Spring Term</v>
          </cell>
          <cell r="G4" t="str">
            <v>DERN (Claiming Extended Hours) 3&amp;4 Year Olds Summer Term</v>
          </cell>
          <cell r="H4" t="str">
            <v>DERN (Claiming Extended Hours) 3&amp;4 Year Olds Autumn Term</v>
          </cell>
          <cell r="I4" t="str">
            <v>Universal Hours 3&amp;4 Year Olds Spring Term Per Week</v>
          </cell>
          <cell r="J4" t="str">
            <v>Universal Hours 3&amp;4 Year Olds Summer Term Per Week</v>
          </cell>
          <cell r="K4" t="str">
            <v>Universal Hours 3&amp;4 Year Olds Autumn Term Per Week</v>
          </cell>
          <cell r="L4" t="str">
            <v>Extended Hours 3&amp;4 Year Olds Spring Term</v>
          </cell>
          <cell r="M4" t="str">
            <v>Extended Hours 3&amp;4 Year Olds Summer Term</v>
          </cell>
          <cell r="N4" t="str">
            <v>Extended Hours 3&amp;4 Year Olds Autumn Term</v>
          </cell>
          <cell r="O4" t="str">
            <v>2 Year Olds Pupils Spring Term Per Week</v>
          </cell>
          <cell r="P4" t="str">
            <v>2 Year Olds Pupils Summer Term Per Week</v>
          </cell>
          <cell r="Q4" t="str">
            <v>2 Year Olds Pupils Autumn Term Per Week</v>
          </cell>
          <cell r="R4" t="str">
            <v>2 Year Olds Spring Term Hours Per Week</v>
          </cell>
          <cell r="S4" t="str">
            <v>2 Year Olds Summer Term Hours Per Week</v>
          </cell>
          <cell r="T4" t="str">
            <v>2 Year Olds Autumn Term Hours Per Week</v>
          </cell>
          <cell r="U4" t="str">
            <v>EYPP Spring Term Pupils</v>
          </cell>
          <cell r="V4" t="str">
            <v>EYPP Summer Term Pupils</v>
          </cell>
          <cell r="W4" t="str">
            <v>EYPP Autumn Term Pupils</v>
          </cell>
          <cell r="X4" t="str">
            <v>EYPP Spring Term Universal Hours</v>
          </cell>
          <cell r="Y4" t="str">
            <v>EYPP Summer Term Universal Hours</v>
          </cell>
          <cell r="Z4" t="str">
            <v>EYPP Autumn Term Universal Hours</v>
          </cell>
          <cell r="AA4" t="str">
            <v>EYPP Spring Term Extended Hours</v>
          </cell>
          <cell r="AB4" t="str">
            <v>EYPP Summer Term Extended Hours</v>
          </cell>
          <cell r="AC4" t="str">
            <v>EYPP Autumn Term Extended Hours</v>
          </cell>
          <cell r="AD4" t="str">
            <v>3&amp;4 Year Old Funding Annual</v>
          </cell>
          <cell r="AE4" t="str">
            <v>Spring Deprivation Funding Hours Top 5%</v>
          </cell>
          <cell r="AF4" t="str">
            <v>Spring Deprivation Funding Hours Top 10%</v>
          </cell>
          <cell r="AG4" t="str">
            <v>Spring Deprivation Funding Hours  Top 20%</v>
          </cell>
          <cell r="AH4" t="str">
            <v>Autumn Deprivation Funding Hours Top 5%</v>
          </cell>
          <cell r="AI4" t="str">
            <v>Autumn Deprivation Funding Hours Top 10%</v>
          </cell>
          <cell r="AJ4" t="str">
            <v>Autumn Deprivation Funding Hours  Top 20%</v>
          </cell>
          <cell r="AK4" t="str">
            <v>Summer Deprivation Funding Hours Top 5%</v>
          </cell>
          <cell r="AL4" t="str">
            <v>Summer Deprivation Funding Hours Top 10%</v>
          </cell>
          <cell r="AM4" t="str">
            <v>Summer Deprivation Funding Hours  Top 20%</v>
          </cell>
          <cell r="AN4" t="str">
            <v>Total Deprivation funding Hours Top 5%</v>
          </cell>
          <cell r="AO4" t="str">
            <v>Total Deprivation funding Hours Top 10%</v>
          </cell>
          <cell r="AP4" t="str">
            <v>Total Deprivation funding Hours Top 20%</v>
          </cell>
          <cell r="AQ4" t="str">
            <v>Deprivation Funding Amount Top 5%</v>
          </cell>
          <cell r="AR4" t="str">
            <v>Deprivation Funding Amount Top 10%</v>
          </cell>
          <cell r="AS4" t="str">
            <v>Deprivation Funding Amount Top 20%</v>
          </cell>
          <cell r="AT4" t="str">
            <v>Deprivation Funding Total for Year</v>
          </cell>
          <cell r="AU4" t="str">
            <v>Free School Meals Qualifying Pupils Spring</v>
          </cell>
          <cell r="AV4" t="str">
            <v>Free School Meals Qualifying Pupils Summer</v>
          </cell>
          <cell r="AW4" t="str">
            <v>Free School Meals Qualifying Pupils Autumn</v>
          </cell>
          <cell r="AX4" t="str">
            <v>Free School Meals Total</v>
          </cell>
          <cell r="AY4" t="str">
            <v>Free School Meals Funding</v>
          </cell>
          <cell r="AZ4" t="str">
            <v>2 Year Old Funding Annual</v>
          </cell>
          <cell r="BA4" t="str">
            <v>Total Early Years Funding</v>
          </cell>
          <cell r="BB4" t="str">
            <v>EYPP Pupils Spring Term</v>
          </cell>
          <cell r="BC4" t="str">
            <v>EYPP Pupils Summer Term</v>
          </cell>
          <cell r="BD4" t="str">
            <v>EYPP Pupils Autumn Term</v>
          </cell>
          <cell r="BE4" t="str">
            <v>EYPP Total for Year</v>
          </cell>
          <cell r="BF4" t="str">
            <v>Maintained Nursery Supplement Funding</v>
          </cell>
          <cell r="BG4" t="str">
            <v>Total Delegated Indicative Funding 2024/25</v>
          </cell>
          <cell r="BH4" t="str">
            <v>Summer Term Indicative Allocation (5/12ths)</v>
          </cell>
          <cell r="BI4" t="str">
            <v>Autumn Term Indicative Allocation (4/12ths)</v>
          </cell>
          <cell r="BJ4" t="str">
            <v>Spring Term Indicative Allocation (3/12ths)</v>
          </cell>
          <cell r="BK4" t="str">
            <v>DAF Pupils</v>
          </cell>
          <cell r="BL4" t="str">
            <v>DAF</v>
          </cell>
        </row>
        <row r="5">
          <cell r="A5">
            <v>1000</v>
          </cell>
          <cell r="B5" t="str">
            <v>Selly Oak Nursery School</v>
          </cell>
          <cell r="C5">
            <v>73</v>
          </cell>
          <cell r="D5">
            <v>77</v>
          </cell>
          <cell r="E5">
            <v>67</v>
          </cell>
          <cell r="F5">
            <v>31</v>
          </cell>
          <cell r="G5">
            <v>32</v>
          </cell>
          <cell r="H5">
            <v>26</v>
          </cell>
          <cell r="I5">
            <v>1095</v>
          </cell>
          <cell r="J5">
            <v>1155</v>
          </cell>
          <cell r="K5">
            <v>1005</v>
          </cell>
          <cell r="L5">
            <v>437.9</v>
          </cell>
          <cell r="M5">
            <v>405.4</v>
          </cell>
          <cell r="N5">
            <v>364.9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21</v>
          </cell>
          <cell r="V5">
            <v>21</v>
          </cell>
          <cell r="W5">
            <v>21</v>
          </cell>
          <cell r="X5">
            <v>315</v>
          </cell>
          <cell r="Y5">
            <v>240</v>
          </cell>
          <cell r="Z5">
            <v>270</v>
          </cell>
          <cell r="AA5">
            <v>90</v>
          </cell>
          <cell r="AB5">
            <v>90</v>
          </cell>
          <cell r="AC5">
            <v>90</v>
          </cell>
          <cell r="AD5">
            <v>307052.21400000004</v>
          </cell>
          <cell r="AE5">
            <v>120</v>
          </cell>
          <cell r="AF5">
            <v>195</v>
          </cell>
          <cell r="AG5">
            <v>75</v>
          </cell>
          <cell r="AH5">
            <v>120</v>
          </cell>
          <cell r="AI5">
            <v>105</v>
          </cell>
          <cell r="AJ5">
            <v>90</v>
          </cell>
          <cell r="AK5">
            <v>135</v>
          </cell>
          <cell r="AL5">
            <v>165</v>
          </cell>
          <cell r="AM5">
            <v>120</v>
          </cell>
          <cell r="AN5">
            <v>375</v>
          </cell>
          <cell r="AO5">
            <v>465</v>
          </cell>
          <cell r="AP5">
            <v>285</v>
          </cell>
          <cell r="AQ5">
            <v>2900.55</v>
          </cell>
          <cell r="AR5">
            <v>1696.4999999999998</v>
          </cell>
          <cell r="AS5">
            <v>290.40000000000003</v>
          </cell>
          <cell r="AT5">
            <v>4887.45</v>
          </cell>
          <cell r="AU5">
            <v>21</v>
          </cell>
          <cell r="AV5">
            <v>16</v>
          </cell>
          <cell r="AW5">
            <v>18</v>
          </cell>
          <cell r="AX5">
            <v>55</v>
          </cell>
          <cell r="AY5">
            <v>3981.3684210526312</v>
          </cell>
          <cell r="AZ5">
            <v>0</v>
          </cell>
          <cell r="BA5">
            <v>315921.03242105269</v>
          </cell>
          <cell r="BB5">
            <v>21</v>
          </cell>
          <cell r="BC5">
            <v>16</v>
          </cell>
          <cell r="BD5">
            <v>18</v>
          </cell>
          <cell r="BE5">
            <v>7078.8</v>
          </cell>
          <cell r="BF5">
            <v>200015.34926685318</v>
          </cell>
          <cell r="BG5">
            <v>523015.18168790586</v>
          </cell>
          <cell r="BH5">
            <v>217922.99236996076</v>
          </cell>
          <cell r="BI5">
            <v>174338.39389596862</v>
          </cell>
          <cell r="BJ5">
            <v>130753.79542197647</v>
          </cell>
          <cell r="BK5">
            <v>2</v>
          </cell>
          <cell r="BL5">
            <v>1820</v>
          </cell>
        </row>
        <row r="6">
          <cell r="A6">
            <v>1001</v>
          </cell>
          <cell r="B6" t="str">
            <v>Bordesley Green East Nursery School</v>
          </cell>
          <cell r="C6">
            <v>55</v>
          </cell>
          <cell r="D6">
            <v>80</v>
          </cell>
          <cell r="E6">
            <v>44</v>
          </cell>
          <cell r="F6">
            <v>12</v>
          </cell>
          <cell r="G6">
            <v>11</v>
          </cell>
          <cell r="H6">
            <v>8</v>
          </cell>
          <cell r="I6">
            <v>825</v>
          </cell>
          <cell r="J6">
            <v>1200</v>
          </cell>
          <cell r="K6">
            <v>660</v>
          </cell>
          <cell r="L6">
            <v>180</v>
          </cell>
          <cell r="M6">
            <v>165</v>
          </cell>
          <cell r="N6">
            <v>120</v>
          </cell>
          <cell r="O6">
            <v>18</v>
          </cell>
          <cell r="P6">
            <v>20</v>
          </cell>
          <cell r="Q6">
            <v>16</v>
          </cell>
          <cell r="R6">
            <v>270</v>
          </cell>
          <cell r="S6">
            <v>300</v>
          </cell>
          <cell r="T6">
            <v>240</v>
          </cell>
          <cell r="U6">
            <v>13</v>
          </cell>
          <cell r="V6">
            <v>13</v>
          </cell>
          <cell r="W6">
            <v>13</v>
          </cell>
          <cell r="X6">
            <v>195</v>
          </cell>
          <cell r="Y6">
            <v>315</v>
          </cell>
          <cell r="Z6">
            <v>120</v>
          </cell>
          <cell r="AA6">
            <v>0</v>
          </cell>
          <cell r="AB6">
            <v>0</v>
          </cell>
          <cell r="AC6">
            <v>0</v>
          </cell>
          <cell r="AD6">
            <v>217721.39999999997</v>
          </cell>
          <cell r="AE6">
            <v>105</v>
          </cell>
          <cell r="AF6">
            <v>75</v>
          </cell>
          <cell r="AG6">
            <v>345</v>
          </cell>
          <cell r="AH6">
            <v>75</v>
          </cell>
          <cell r="AI6">
            <v>60</v>
          </cell>
          <cell r="AJ6">
            <v>285</v>
          </cell>
          <cell r="AK6">
            <v>210</v>
          </cell>
          <cell r="AL6">
            <v>90</v>
          </cell>
          <cell r="AM6">
            <v>510</v>
          </cell>
          <cell r="AN6">
            <v>390</v>
          </cell>
          <cell r="AO6">
            <v>225</v>
          </cell>
          <cell r="AP6">
            <v>1140</v>
          </cell>
          <cell r="AQ6">
            <v>3028.6499999999996</v>
          </cell>
          <cell r="AR6">
            <v>826.5</v>
          </cell>
          <cell r="AS6">
            <v>1158.0000000000002</v>
          </cell>
          <cell r="AT6">
            <v>5013.1499999999996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83966.400000000009</v>
          </cell>
          <cell r="BA6">
            <v>306700.94999999995</v>
          </cell>
          <cell r="BB6">
            <v>13</v>
          </cell>
          <cell r="BC6">
            <v>21</v>
          </cell>
          <cell r="BD6">
            <v>8</v>
          </cell>
          <cell r="BE6">
            <v>5436.6</v>
          </cell>
          <cell r="BF6">
            <v>185260.64032616449</v>
          </cell>
          <cell r="BG6">
            <v>497398.19032616442</v>
          </cell>
          <cell r="BH6">
            <v>207249.24596923517</v>
          </cell>
          <cell r="BI6">
            <v>165799.39677538813</v>
          </cell>
          <cell r="BJ6">
            <v>124349.54758154109</v>
          </cell>
          <cell r="BK6">
            <v>2</v>
          </cell>
          <cell r="BL6">
            <v>1820</v>
          </cell>
        </row>
        <row r="7">
          <cell r="A7">
            <v>1002</v>
          </cell>
          <cell r="B7" t="str">
            <v>Brearley Nursery School</v>
          </cell>
          <cell r="C7">
            <v>87</v>
          </cell>
          <cell r="D7">
            <v>93</v>
          </cell>
          <cell r="E7">
            <v>62</v>
          </cell>
          <cell r="F7">
            <v>9</v>
          </cell>
          <cell r="G7">
            <v>13</v>
          </cell>
          <cell r="H7">
            <v>9</v>
          </cell>
          <cell r="I7">
            <v>1305</v>
          </cell>
          <cell r="J7">
            <v>1395</v>
          </cell>
          <cell r="K7">
            <v>930</v>
          </cell>
          <cell r="L7">
            <v>135</v>
          </cell>
          <cell r="M7">
            <v>195</v>
          </cell>
          <cell r="N7">
            <v>135</v>
          </cell>
          <cell r="O7">
            <v>30</v>
          </cell>
          <cell r="P7">
            <v>39</v>
          </cell>
          <cell r="Q7">
            <v>42</v>
          </cell>
          <cell r="R7">
            <v>450</v>
          </cell>
          <cell r="S7">
            <v>585</v>
          </cell>
          <cell r="T7">
            <v>630</v>
          </cell>
          <cell r="U7">
            <v>37</v>
          </cell>
          <cell r="V7">
            <v>37</v>
          </cell>
          <cell r="W7">
            <v>37</v>
          </cell>
          <cell r="X7">
            <v>555</v>
          </cell>
          <cell r="Y7">
            <v>795</v>
          </cell>
          <cell r="Z7">
            <v>435</v>
          </cell>
          <cell r="AA7">
            <v>0</v>
          </cell>
          <cell r="AB7">
            <v>0</v>
          </cell>
          <cell r="AC7">
            <v>0</v>
          </cell>
          <cell r="AD7">
            <v>282761.40000000002</v>
          </cell>
          <cell r="AE7">
            <v>960</v>
          </cell>
          <cell r="AF7">
            <v>150</v>
          </cell>
          <cell r="AG7">
            <v>45</v>
          </cell>
          <cell r="AH7">
            <v>660</v>
          </cell>
          <cell r="AI7">
            <v>90</v>
          </cell>
          <cell r="AJ7">
            <v>45</v>
          </cell>
          <cell r="AK7">
            <v>1095</v>
          </cell>
          <cell r="AL7">
            <v>165</v>
          </cell>
          <cell r="AM7">
            <v>90</v>
          </cell>
          <cell r="AN7">
            <v>2715</v>
          </cell>
          <cell r="AO7">
            <v>405</v>
          </cell>
          <cell r="AP7">
            <v>180</v>
          </cell>
          <cell r="AQ7">
            <v>20944.349999999999</v>
          </cell>
          <cell r="AR7">
            <v>1483.35</v>
          </cell>
          <cell r="AS7">
            <v>183.60000000000002</v>
          </cell>
          <cell r="AT7">
            <v>22611.299999999996</v>
          </cell>
          <cell r="AU7">
            <v>37</v>
          </cell>
          <cell r="AV7">
            <v>53</v>
          </cell>
          <cell r="AW7">
            <v>29</v>
          </cell>
          <cell r="AX7">
            <v>119</v>
          </cell>
          <cell r="AY7">
            <v>8662.6315789473683</v>
          </cell>
          <cell r="AZ7">
            <v>171482.4</v>
          </cell>
          <cell r="BA7">
            <v>485517.73157894739</v>
          </cell>
          <cell r="BB7">
            <v>37</v>
          </cell>
          <cell r="BC7">
            <v>53</v>
          </cell>
          <cell r="BD7">
            <v>29</v>
          </cell>
          <cell r="BE7">
            <v>15402.000000000004</v>
          </cell>
          <cell r="BF7">
            <v>218993.52507904006</v>
          </cell>
          <cell r="BG7">
            <v>719913.25665798748</v>
          </cell>
          <cell r="BH7">
            <v>299963.85694082815</v>
          </cell>
          <cell r="BI7">
            <v>239971.08555266249</v>
          </cell>
          <cell r="BJ7">
            <v>179978.31416449687</v>
          </cell>
          <cell r="BK7">
            <v>6</v>
          </cell>
          <cell r="BL7">
            <v>5460</v>
          </cell>
        </row>
        <row r="8">
          <cell r="A8">
            <v>1006</v>
          </cell>
          <cell r="B8" t="str">
            <v>Garretts Green Nursery School</v>
          </cell>
          <cell r="C8">
            <v>71</v>
          </cell>
          <cell r="D8">
            <v>73</v>
          </cell>
          <cell r="E8">
            <v>71</v>
          </cell>
          <cell r="F8">
            <v>34</v>
          </cell>
          <cell r="G8">
            <v>33</v>
          </cell>
          <cell r="H8">
            <v>34</v>
          </cell>
          <cell r="I8">
            <v>1065</v>
          </cell>
          <cell r="J8">
            <v>1095</v>
          </cell>
          <cell r="K8">
            <v>1065</v>
          </cell>
          <cell r="L8">
            <v>510</v>
          </cell>
          <cell r="M8">
            <v>495</v>
          </cell>
          <cell r="N8">
            <v>510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17</v>
          </cell>
          <cell r="V8">
            <v>17</v>
          </cell>
          <cell r="W8">
            <v>17</v>
          </cell>
          <cell r="X8">
            <v>255</v>
          </cell>
          <cell r="Y8">
            <v>180</v>
          </cell>
          <cell r="Z8">
            <v>120</v>
          </cell>
          <cell r="AA8">
            <v>45</v>
          </cell>
          <cell r="AB8">
            <v>45</v>
          </cell>
          <cell r="AC8">
            <v>45</v>
          </cell>
          <cell r="AD8">
            <v>325443.90000000002</v>
          </cell>
          <cell r="AE8">
            <v>180</v>
          </cell>
          <cell r="AF8">
            <v>30</v>
          </cell>
          <cell r="AG8">
            <v>105</v>
          </cell>
          <cell r="AH8">
            <v>195</v>
          </cell>
          <cell r="AI8">
            <v>30</v>
          </cell>
          <cell r="AJ8">
            <v>90</v>
          </cell>
          <cell r="AK8">
            <v>165</v>
          </cell>
          <cell r="AL8">
            <v>120</v>
          </cell>
          <cell r="AM8">
            <v>75</v>
          </cell>
          <cell r="AN8">
            <v>540</v>
          </cell>
          <cell r="AO8">
            <v>180</v>
          </cell>
          <cell r="AP8">
            <v>270</v>
          </cell>
          <cell r="AQ8">
            <v>4172.3999999999996</v>
          </cell>
          <cell r="AR8">
            <v>669.9</v>
          </cell>
          <cell r="AS8">
            <v>272.40000000000003</v>
          </cell>
          <cell r="AT8">
            <v>5114.6999999999989</v>
          </cell>
          <cell r="AU8">
            <v>4</v>
          </cell>
          <cell r="AV8">
            <v>0</v>
          </cell>
          <cell r="AW8">
            <v>0</v>
          </cell>
          <cell r="AX8">
            <v>4</v>
          </cell>
          <cell r="AY8">
            <v>275.36842105263156</v>
          </cell>
          <cell r="AZ8">
            <v>0</v>
          </cell>
          <cell r="BA8">
            <v>330833.96842105268</v>
          </cell>
          <cell r="BB8">
            <v>17</v>
          </cell>
          <cell r="BC8">
            <v>12</v>
          </cell>
          <cell r="BD8">
            <v>8</v>
          </cell>
          <cell r="BE8">
            <v>4732.8000000000011</v>
          </cell>
          <cell r="BF8">
            <v>201715.70605927453</v>
          </cell>
          <cell r="BG8">
            <v>537282.47448032722</v>
          </cell>
          <cell r="BH8">
            <v>223867.69770013634</v>
          </cell>
          <cell r="BI8">
            <v>179094.15816010907</v>
          </cell>
          <cell r="BJ8">
            <v>134320.6186200818</v>
          </cell>
          <cell r="BK8">
            <v>14</v>
          </cell>
          <cell r="BL8">
            <v>12740</v>
          </cell>
        </row>
        <row r="9">
          <cell r="A9">
            <v>1008</v>
          </cell>
          <cell r="B9" t="str">
            <v>Perry Beeches Nursery</v>
          </cell>
          <cell r="C9">
            <v>73</v>
          </cell>
          <cell r="D9">
            <v>72</v>
          </cell>
          <cell r="E9">
            <v>57</v>
          </cell>
          <cell r="F9">
            <v>27</v>
          </cell>
          <cell r="G9">
            <v>33</v>
          </cell>
          <cell r="H9">
            <v>18</v>
          </cell>
          <cell r="I9">
            <v>1095</v>
          </cell>
          <cell r="J9">
            <v>1080</v>
          </cell>
          <cell r="K9">
            <v>855</v>
          </cell>
          <cell r="L9">
            <v>405</v>
          </cell>
          <cell r="M9">
            <v>495</v>
          </cell>
          <cell r="N9">
            <v>270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7</v>
          </cell>
          <cell r="V9">
            <v>7</v>
          </cell>
          <cell r="W9">
            <v>7</v>
          </cell>
          <cell r="X9">
            <v>105</v>
          </cell>
          <cell r="Y9">
            <v>360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289834.5</v>
          </cell>
          <cell r="AE9">
            <v>45</v>
          </cell>
          <cell r="AF9">
            <v>0</v>
          </cell>
          <cell r="AG9">
            <v>15</v>
          </cell>
          <cell r="AH9">
            <v>45</v>
          </cell>
          <cell r="AI9">
            <v>0</v>
          </cell>
          <cell r="AJ9">
            <v>0</v>
          </cell>
          <cell r="AK9">
            <v>15</v>
          </cell>
          <cell r="AL9">
            <v>0</v>
          </cell>
          <cell r="AM9">
            <v>15</v>
          </cell>
          <cell r="AN9">
            <v>105</v>
          </cell>
          <cell r="AO9">
            <v>0</v>
          </cell>
          <cell r="AP9">
            <v>30</v>
          </cell>
          <cell r="AQ9">
            <v>805.2</v>
          </cell>
          <cell r="AR9">
            <v>0</v>
          </cell>
          <cell r="AS9">
            <v>30</v>
          </cell>
          <cell r="AT9">
            <v>835.2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290669.7</v>
          </cell>
          <cell r="BB9">
            <v>7</v>
          </cell>
          <cell r="BC9">
            <v>24</v>
          </cell>
          <cell r="BD9">
            <v>0</v>
          </cell>
          <cell r="BE9">
            <v>4039.2000000000007</v>
          </cell>
          <cell r="BF9">
            <v>198589.24356998364</v>
          </cell>
          <cell r="BG9">
            <v>493298.14356998366</v>
          </cell>
          <cell r="BH9">
            <v>205540.89315415986</v>
          </cell>
          <cell r="BI9">
            <v>164432.71452332789</v>
          </cell>
          <cell r="BJ9">
            <v>123324.53589249591</v>
          </cell>
          <cell r="BK9">
            <v>3</v>
          </cell>
          <cell r="BL9">
            <v>2730</v>
          </cell>
        </row>
        <row r="10">
          <cell r="A10">
            <v>1009</v>
          </cell>
          <cell r="B10" t="str">
            <v>St. Thomas Centre Nursery</v>
          </cell>
          <cell r="C10">
            <v>76</v>
          </cell>
          <cell r="D10">
            <v>93</v>
          </cell>
          <cell r="E10">
            <v>43</v>
          </cell>
          <cell r="F10">
            <v>13</v>
          </cell>
          <cell r="G10">
            <v>21</v>
          </cell>
          <cell r="H10">
            <v>9</v>
          </cell>
          <cell r="I10">
            <v>1140</v>
          </cell>
          <cell r="J10">
            <v>1395</v>
          </cell>
          <cell r="K10">
            <v>645</v>
          </cell>
          <cell r="L10">
            <v>195</v>
          </cell>
          <cell r="M10">
            <v>315</v>
          </cell>
          <cell r="N10">
            <v>135</v>
          </cell>
          <cell r="O10">
            <v>33</v>
          </cell>
          <cell r="P10">
            <v>27</v>
          </cell>
          <cell r="Q10">
            <v>37</v>
          </cell>
          <cell r="R10">
            <v>495</v>
          </cell>
          <cell r="S10">
            <v>405</v>
          </cell>
          <cell r="T10">
            <v>555</v>
          </cell>
          <cell r="U10">
            <v>26</v>
          </cell>
          <cell r="V10">
            <v>26</v>
          </cell>
          <cell r="W10">
            <v>26</v>
          </cell>
          <cell r="X10">
            <v>390</v>
          </cell>
          <cell r="Y10">
            <v>405</v>
          </cell>
          <cell r="Z10">
            <v>255</v>
          </cell>
          <cell r="AA10">
            <v>0</v>
          </cell>
          <cell r="AB10">
            <v>0</v>
          </cell>
          <cell r="AC10">
            <v>0</v>
          </cell>
          <cell r="AD10">
            <v>265281.89999999997</v>
          </cell>
          <cell r="AE10">
            <v>435</v>
          </cell>
          <cell r="AF10">
            <v>75</v>
          </cell>
          <cell r="AG10">
            <v>90</v>
          </cell>
          <cell r="AH10">
            <v>210</v>
          </cell>
          <cell r="AI10">
            <v>30</v>
          </cell>
          <cell r="AJ10">
            <v>60</v>
          </cell>
          <cell r="AK10">
            <v>615</v>
          </cell>
          <cell r="AL10">
            <v>120</v>
          </cell>
          <cell r="AM10">
            <v>30</v>
          </cell>
          <cell r="AN10">
            <v>1260</v>
          </cell>
          <cell r="AO10">
            <v>225</v>
          </cell>
          <cell r="AP10">
            <v>180</v>
          </cell>
          <cell r="AQ10">
            <v>9726.4500000000007</v>
          </cell>
          <cell r="AR10">
            <v>826.5</v>
          </cell>
          <cell r="AS10">
            <v>180</v>
          </cell>
          <cell r="AT10">
            <v>10732.95</v>
          </cell>
          <cell r="AU10">
            <v>25</v>
          </cell>
          <cell r="AV10">
            <v>27</v>
          </cell>
          <cell r="AW10">
            <v>17</v>
          </cell>
          <cell r="AX10">
            <v>69</v>
          </cell>
          <cell r="AY10">
            <v>5002.5263157894733</v>
          </cell>
          <cell r="AZ10">
            <v>149817.60000000001</v>
          </cell>
          <cell r="BA10">
            <v>430834.97631578951</v>
          </cell>
          <cell r="BB10">
            <v>26</v>
          </cell>
          <cell r="BC10">
            <v>27</v>
          </cell>
          <cell r="BD10">
            <v>17</v>
          </cell>
          <cell r="BE10">
            <v>9016.8000000000011</v>
          </cell>
          <cell r="BF10">
            <v>218170.77179238456</v>
          </cell>
          <cell r="BG10">
            <v>658022.548108174</v>
          </cell>
          <cell r="BH10">
            <v>274176.06171173917</v>
          </cell>
          <cell r="BI10">
            <v>219340.84936939133</v>
          </cell>
          <cell r="BJ10">
            <v>164505.6370270435</v>
          </cell>
          <cell r="BK10">
            <v>0</v>
          </cell>
          <cell r="BL10">
            <v>0</v>
          </cell>
        </row>
        <row r="11">
          <cell r="A11">
            <v>1010</v>
          </cell>
          <cell r="B11" t="str">
            <v>HIGHFIELD CHILDREN'S CENTRE (NURSERY SCHOOL)</v>
          </cell>
          <cell r="C11">
            <v>107</v>
          </cell>
          <cell r="D11">
            <v>124</v>
          </cell>
          <cell r="E11">
            <v>79</v>
          </cell>
          <cell r="F11">
            <v>14</v>
          </cell>
          <cell r="G11">
            <v>17</v>
          </cell>
          <cell r="H11">
            <v>11</v>
          </cell>
          <cell r="I11">
            <v>1605</v>
          </cell>
          <cell r="J11">
            <v>1860</v>
          </cell>
          <cell r="K11">
            <v>1185</v>
          </cell>
          <cell r="L11">
            <v>210</v>
          </cell>
          <cell r="M11">
            <v>255</v>
          </cell>
          <cell r="N11">
            <v>165</v>
          </cell>
          <cell r="O11">
            <v>45</v>
          </cell>
          <cell r="P11">
            <v>32</v>
          </cell>
          <cell r="Q11">
            <v>37</v>
          </cell>
          <cell r="R11">
            <v>675</v>
          </cell>
          <cell r="S11">
            <v>480</v>
          </cell>
          <cell r="T11">
            <v>555</v>
          </cell>
          <cell r="U11">
            <v>25</v>
          </cell>
          <cell r="V11">
            <v>25</v>
          </cell>
          <cell r="W11">
            <v>25</v>
          </cell>
          <cell r="X11">
            <v>375</v>
          </cell>
          <cell r="Y11">
            <v>435</v>
          </cell>
          <cell r="Z11">
            <v>330</v>
          </cell>
          <cell r="AA11">
            <v>30</v>
          </cell>
          <cell r="AB11">
            <v>30</v>
          </cell>
          <cell r="AC11">
            <v>30</v>
          </cell>
          <cell r="AD11">
            <v>364711.79999999993</v>
          </cell>
          <cell r="AE11">
            <v>45</v>
          </cell>
          <cell r="AF11">
            <v>315</v>
          </cell>
          <cell r="AG11">
            <v>1140</v>
          </cell>
          <cell r="AH11">
            <v>30</v>
          </cell>
          <cell r="AI11">
            <v>240</v>
          </cell>
          <cell r="AJ11">
            <v>855</v>
          </cell>
          <cell r="AK11">
            <v>90</v>
          </cell>
          <cell r="AL11">
            <v>390</v>
          </cell>
          <cell r="AM11">
            <v>1320</v>
          </cell>
          <cell r="AN11">
            <v>165</v>
          </cell>
          <cell r="AO11">
            <v>945</v>
          </cell>
          <cell r="AP11">
            <v>3315</v>
          </cell>
          <cell r="AQ11">
            <v>1281</v>
          </cell>
          <cell r="AR11">
            <v>3471.2999999999997</v>
          </cell>
          <cell r="AS11">
            <v>3356.4000000000005</v>
          </cell>
          <cell r="AT11">
            <v>8108.7</v>
          </cell>
          <cell r="AU11">
            <v>25</v>
          </cell>
          <cell r="AV11">
            <v>5</v>
          </cell>
          <cell r="AW11">
            <v>5</v>
          </cell>
          <cell r="AX11">
            <v>35</v>
          </cell>
          <cell r="AY11">
            <v>2466.8421052631575</v>
          </cell>
          <cell r="AZ11">
            <v>176868</v>
          </cell>
          <cell r="BA11">
            <v>552155.34210526315</v>
          </cell>
          <cell r="BB11">
            <v>25</v>
          </cell>
          <cell r="BC11">
            <v>29</v>
          </cell>
          <cell r="BD11">
            <v>22</v>
          </cell>
          <cell r="BE11">
            <v>9822.6000000000022</v>
          </cell>
          <cell r="BF11">
            <v>283771.63384838327</v>
          </cell>
          <cell r="BG11">
            <v>845749.57595364633</v>
          </cell>
          <cell r="BH11">
            <v>352395.65664735268</v>
          </cell>
          <cell r="BI11">
            <v>281916.52531788213</v>
          </cell>
          <cell r="BJ11">
            <v>211437.39398841158</v>
          </cell>
          <cell r="BK11">
            <v>15</v>
          </cell>
          <cell r="BL11">
            <v>13650</v>
          </cell>
        </row>
        <row r="12">
          <cell r="A12">
            <v>1012</v>
          </cell>
          <cell r="B12" t="str">
            <v>Marsh Hill Nursery School</v>
          </cell>
          <cell r="C12">
            <v>90</v>
          </cell>
          <cell r="D12">
            <v>97</v>
          </cell>
          <cell r="E12">
            <v>71</v>
          </cell>
          <cell r="F12">
            <v>18</v>
          </cell>
          <cell r="G12">
            <v>21</v>
          </cell>
          <cell r="H12">
            <v>15</v>
          </cell>
          <cell r="I12">
            <v>1350</v>
          </cell>
          <cell r="J12">
            <v>1455</v>
          </cell>
          <cell r="K12">
            <v>1065</v>
          </cell>
          <cell r="L12">
            <v>270</v>
          </cell>
          <cell r="M12">
            <v>315</v>
          </cell>
          <cell r="N12">
            <v>225</v>
          </cell>
          <cell r="O12">
            <v>31</v>
          </cell>
          <cell r="P12">
            <v>26</v>
          </cell>
          <cell r="Q12">
            <v>29</v>
          </cell>
          <cell r="R12">
            <v>465</v>
          </cell>
          <cell r="S12">
            <v>390</v>
          </cell>
          <cell r="T12">
            <v>435</v>
          </cell>
          <cell r="U12">
            <v>31</v>
          </cell>
          <cell r="V12">
            <v>31</v>
          </cell>
          <cell r="W12">
            <v>31</v>
          </cell>
          <cell r="X12">
            <v>465</v>
          </cell>
          <cell r="Y12">
            <v>540</v>
          </cell>
          <cell r="Z12">
            <v>435</v>
          </cell>
          <cell r="AA12">
            <v>45</v>
          </cell>
          <cell r="AB12">
            <v>45</v>
          </cell>
          <cell r="AC12">
            <v>45</v>
          </cell>
          <cell r="AD12">
            <v>322761.00000000006</v>
          </cell>
          <cell r="AE12">
            <v>120</v>
          </cell>
          <cell r="AF12">
            <v>330</v>
          </cell>
          <cell r="AG12">
            <v>210</v>
          </cell>
          <cell r="AH12">
            <v>75</v>
          </cell>
          <cell r="AI12">
            <v>240</v>
          </cell>
          <cell r="AJ12">
            <v>195</v>
          </cell>
          <cell r="AK12">
            <v>150</v>
          </cell>
          <cell r="AL12">
            <v>360</v>
          </cell>
          <cell r="AM12">
            <v>210</v>
          </cell>
          <cell r="AN12">
            <v>345</v>
          </cell>
          <cell r="AO12">
            <v>930</v>
          </cell>
          <cell r="AP12">
            <v>615</v>
          </cell>
          <cell r="AQ12">
            <v>2662.65</v>
          </cell>
          <cell r="AR12">
            <v>3410.3999999999996</v>
          </cell>
          <cell r="AS12">
            <v>622.79999999999995</v>
          </cell>
          <cell r="AT12">
            <v>6695.8499999999995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133293.6</v>
          </cell>
          <cell r="BA12">
            <v>462750.45000000007</v>
          </cell>
          <cell r="BB12">
            <v>31</v>
          </cell>
          <cell r="BC12">
            <v>36</v>
          </cell>
          <cell r="BD12">
            <v>29</v>
          </cell>
          <cell r="BE12">
            <v>12413.400000000001</v>
          </cell>
          <cell r="BF12">
            <v>236106.79344147453</v>
          </cell>
          <cell r="BG12">
            <v>711270.64344147465</v>
          </cell>
          <cell r="BH12">
            <v>296362.76810061443</v>
          </cell>
          <cell r="BI12">
            <v>237090.21448049156</v>
          </cell>
          <cell r="BJ12">
            <v>177817.66086036866</v>
          </cell>
          <cell r="BK12">
            <v>2</v>
          </cell>
          <cell r="BL12">
            <v>1820</v>
          </cell>
        </row>
        <row r="13">
          <cell r="A13">
            <v>1014</v>
          </cell>
          <cell r="B13" t="str">
            <v>West Heath Nursery School</v>
          </cell>
          <cell r="C13">
            <v>102</v>
          </cell>
          <cell r="D13">
            <v>98</v>
          </cell>
          <cell r="E13">
            <v>83</v>
          </cell>
          <cell r="F13">
            <v>20</v>
          </cell>
          <cell r="G13">
            <v>26</v>
          </cell>
          <cell r="H13">
            <v>18</v>
          </cell>
          <cell r="I13">
            <v>1530</v>
          </cell>
          <cell r="J13">
            <v>1470</v>
          </cell>
          <cell r="K13">
            <v>1245</v>
          </cell>
          <cell r="L13">
            <v>285</v>
          </cell>
          <cell r="M13">
            <v>390</v>
          </cell>
          <cell r="N13">
            <v>270</v>
          </cell>
          <cell r="O13">
            <v>25</v>
          </cell>
          <cell r="P13">
            <v>21</v>
          </cell>
          <cell r="Q13">
            <v>26</v>
          </cell>
          <cell r="R13">
            <v>375</v>
          </cell>
          <cell r="S13">
            <v>315</v>
          </cell>
          <cell r="T13">
            <v>390</v>
          </cell>
          <cell r="U13">
            <v>55</v>
          </cell>
          <cell r="V13">
            <v>55</v>
          </cell>
          <cell r="W13">
            <v>55</v>
          </cell>
          <cell r="X13">
            <v>825</v>
          </cell>
          <cell r="Y13">
            <v>975</v>
          </cell>
          <cell r="Z13">
            <v>690</v>
          </cell>
          <cell r="AA13">
            <v>45</v>
          </cell>
          <cell r="AB13">
            <v>45</v>
          </cell>
          <cell r="AC13">
            <v>45</v>
          </cell>
          <cell r="AD13">
            <v>357476.1</v>
          </cell>
          <cell r="AE13">
            <v>555</v>
          </cell>
          <cell r="AF13">
            <v>270</v>
          </cell>
          <cell r="AG13">
            <v>150</v>
          </cell>
          <cell r="AH13">
            <v>465</v>
          </cell>
          <cell r="AI13">
            <v>285</v>
          </cell>
          <cell r="AJ13">
            <v>120</v>
          </cell>
          <cell r="AK13">
            <v>675</v>
          </cell>
          <cell r="AL13">
            <v>315</v>
          </cell>
          <cell r="AM13">
            <v>105</v>
          </cell>
          <cell r="AN13">
            <v>1695</v>
          </cell>
          <cell r="AO13">
            <v>870</v>
          </cell>
          <cell r="AP13">
            <v>375</v>
          </cell>
          <cell r="AQ13">
            <v>13102.8</v>
          </cell>
          <cell r="AR13">
            <v>3201.5999999999995</v>
          </cell>
          <cell r="AS13">
            <v>378</v>
          </cell>
          <cell r="AT13">
            <v>16682.399999999998</v>
          </cell>
          <cell r="AU13">
            <v>35</v>
          </cell>
          <cell r="AV13">
            <v>28</v>
          </cell>
          <cell r="AW13">
            <v>30</v>
          </cell>
          <cell r="AX13">
            <v>93</v>
          </cell>
          <cell r="AY13">
            <v>6735.0526315789466</v>
          </cell>
          <cell r="AZ13">
            <v>111384</v>
          </cell>
          <cell r="BA13">
            <v>492277.55263157893</v>
          </cell>
          <cell r="BB13">
            <v>55</v>
          </cell>
          <cell r="BC13">
            <v>65</v>
          </cell>
          <cell r="BD13">
            <v>46</v>
          </cell>
          <cell r="BE13">
            <v>21450.600000000002</v>
          </cell>
          <cell r="BF13">
            <v>233364.28248595618</v>
          </cell>
          <cell r="BG13">
            <v>747092.43511753506</v>
          </cell>
          <cell r="BH13">
            <v>311288.51463230629</v>
          </cell>
          <cell r="BI13">
            <v>249030.81170584503</v>
          </cell>
          <cell r="BJ13">
            <v>186773.10877938377</v>
          </cell>
          <cell r="BK13">
            <v>11</v>
          </cell>
          <cell r="BL13">
            <v>10010</v>
          </cell>
        </row>
        <row r="14">
          <cell r="A14">
            <v>1015</v>
          </cell>
          <cell r="B14" t="str">
            <v>Goodway Nursery and CC</v>
          </cell>
          <cell r="C14">
            <v>85</v>
          </cell>
          <cell r="D14">
            <v>95</v>
          </cell>
          <cell r="E14">
            <v>70</v>
          </cell>
          <cell r="F14">
            <v>36</v>
          </cell>
          <cell r="G14">
            <v>43</v>
          </cell>
          <cell r="H14">
            <v>27</v>
          </cell>
          <cell r="I14">
            <v>1275</v>
          </cell>
          <cell r="J14">
            <v>1425</v>
          </cell>
          <cell r="K14">
            <v>1050</v>
          </cell>
          <cell r="L14">
            <v>540</v>
          </cell>
          <cell r="M14">
            <v>645</v>
          </cell>
          <cell r="N14">
            <v>405</v>
          </cell>
          <cell r="O14">
            <v>15</v>
          </cell>
          <cell r="P14">
            <v>12</v>
          </cell>
          <cell r="Q14">
            <v>20</v>
          </cell>
          <cell r="R14">
            <v>225</v>
          </cell>
          <cell r="S14">
            <v>180</v>
          </cell>
          <cell r="T14">
            <v>300</v>
          </cell>
          <cell r="U14">
            <v>30</v>
          </cell>
          <cell r="V14">
            <v>30</v>
          </cell>
          <cell r="W14">
            <v>30</v>
          </cell>
          <cell r="X14">
            <v>450</v>
          </cell>
          <cell r="Y14">
            <v>360</v>
          </cell>
          <cell r="Z14">
            <v>360</v>
          </cell>
          <cell r="AA14">
            <v>90</v>
          </cell>
          <cell r="AB14">
            <v>90</v>
          </cell>
          <cell r="AC14">
            <v>90</v>
          </cell>
          <cell r="AD14">
            <v>368370.30000000005</v>
          </cell>
          <cell r="AE14">
            <v>150</v>
          </cell>
          <cell r="AF14">
            <v>120</v>
          </cell>
          <cell r="AG14">
            <v>75</v>
          </cell>
          <cell r="AH14">
            <v>60</v>
          </cell>
          <cell r="AI14">
            <v>120</v>
          </cell>
          <cell r="AJ14">
            <v>45</v>
          </cell>
          <cell r="AK14">
            <v>165</v>
          </cell>
          <cell r="AL14">
            <v>150</v>
          </cell>
          <cell r="AM14">
            <v>30</v>
          </cell>
          <cell r="AN14">
            <v>375</v>
          </cell>
          <cell r="AO14">
            <v>390</v>
          </cell>
          <cell r="AP14">
            <v>150</v>
          </cell>
          <cell r="AQ14">
            <v>2882.25</v>
          </cell>
          <cell r="AR14">
            <v>1435.5</v>
          </cell>
          <cell r="AS14">
            <v>150</v>
          </cell>
          <cell r="AT14">
            <v>4467.75</v>
          </cell>
          <cell r="AU14">
            <v>30</v>
          </cell>
          <cell r="AV14">
            <v>24</v>
          </cell>
          <cell r="AW14">
            <v>24</v>
          </cell>
          <cell r="AX14">
            <v>78</v>
          </cell>
          <cell r="AY14">
            <v>5645.0526315789466</v>
          </cell>
          <cell r="AZ14">
            <v>72338.399999999994</v>
          </cell>
          <cell r="BA14">
            <v>450821.50263157894</v>
          </cell>
          <cell r="BB14">
            <v>30</v>
          </cell>
          <cell r="BC14">
            <v>24</v>
          </cell>
          <cell r="BD14">
            <v>24</v>
          </cell>
          <cell r="BE14">
            <v>10036.800000000001</v>
          </cell>
          <cell r="BF14">
            <v>215208.85996042477</v>
          </cell>
          <cell r="BG14">
            <v>676067.1625920037</v>
          </cell>
          <cell r="BH14">
            <v>281694.65108000155</v>
          </cell>
          <cell r="BI14">
            <v>225355.72086400122</v>
          </cell>
          <cell r="BJ14">
            <v>169016.79064800093</v>
          </cell>
          <cell r="BK14">
            <v>11</v>
          </cell>
          <cell r="BL14">
            <v>10010</v>
          </cell>
        </row>
        <row r="15">
          <cell r="A15">
            <v>1016</v>
          </cell>
          <cell r="B15" t="str">
            <v>Kings Norton Nursery School</v>
          </cell>
          <cell r="C15">
            <v>72</v>
          </cell>
          <cell r="D15">
            <v>78</v>
          </cell>
          <cell r="E15">
            <v>64</v>
          </cell>
          <cell r="F15">
            <v>28</v>
          </cell>
          <cell r="G15">
            <v>33</v>
          </cell>
          <cell r="H15">
            <v>28</v>
          </cell>
          <cell r="I15">
            <v>1080</v>
          </cell>
          <cell r="J15">
            <v>1164</v>
          </cell>
          <cell r="K15">
            <v>960</v>
          </cell>
          <cell r="L15">
            <v>420</v>
          </cell>
          <cell r="M15">
            <v>483</v>
          </cell>
          <cell r="N15">
            <v>420</v>
          </cell>
          <cell r="O15">
            <v>20</v>
          </cell>
          <cell r="P15">
            <v>12</v>
          </cell>
          <cell r="Q15">
            <v>20</v>
          </cell>
          <cell r="R15">
            <v>300</v>
          </cell>
          <cell r="S15">
            <v>180</v>
          </cell>
          <cell r="T15">
            <v>300</v>
          </cell>
          <cell r="U15">
            <v>25</v>
          </cell>
          <cell r="V15">
            <v>25</v>
          </cell>
          <cell r="W15">
            <v>25</v>
          </cell>
          <cell r="X15">
            <v>375</v>
          </cell>
          <cell r="Y15">
            <v>390</v>
          </cell>
          <cell r="Z15">
            <v>390</v>
          </cell>
          <cell r="AA15">
            <v>30</v>
          </cell>
          <cell r="AB15">
            <v>30</v>
          </cell>
          <cell r="AC15">
            <v>30</v>
          </cell>
          <cell r="AD15">
            <v>311492.82</v>
          </cell>
          <cell r="AE15">
            <v>240</v>
          </cell>
          <cell r="AF15">
            <v>60</v>
          </cell>
          <cell r="AG15">
            <v>105</v>
          </cell>
          <cell r="AH15">
            <v>240</v>
          </cell>
          <cell r="AI15">
            <v>45</v>
          </cell>
          <cell r="AJ15">
            <v>90</v>
          </cell>
          <cell r="AK15">
            <v>339</v>
          </cell>
          <cell r="AL15">
            <v>135</v>
          </cell>
          <cell r="AM15">
            <v>60</v>
          </cell>
          <cell r="AN15">
            <v>819</v>
          </cell>
          <cell r="AO15">
            <v>240</v>
          </cell>
          <cell r="AP15">
            <v>255</v>
          </cell>
          <cell r="AQ15">
            <v>6348.27</v>
          </cell>
          <cell r="AR15">
            <v>887.39999999999986</v>
          </cell>
          <cell r="AS15">
            <v>256.8</v>
          </cell>
          <cell r="AT15">
            <v>7492.47</v>
          </cell>
          <cell r="AU15">
            <v>24</v>
          </cell>
          <cell r="AV15">
            <v>24</v>
          </cell>
          <cell r="AW15">
            <v>24</v>
          </cell>
          <cell r="AX15">
            <v>72</v>
          </cell>
          <cell r="AY15">
            <v>5232</v>
          </cell>
          <cell r="AZ15">
            <v>80294.399999999994</v>
          </cell>
          <cell r="BA15">
            <v>404511.68999999994</v>
          </cell>
          <cell r="BB15">
            <v>25</v>
          </cell>
          <cell r="BC15">
            <v>26</v>
          </cell>
          <cell r="BD15">
            <v>26</v>
          </cell>
          <cell r="BE15">
            <v>9955.2000000000007</v>
          </cell>
          <cell r="BF15">
            <v>196504.93524378969</v>
          </cell>
          <cell r="BG15">
            <v>610971.8252437897</v>
          </cell>
          <cell r="BH15">
            <v>254571.59385157906</v>
          </cell>
          <cell r="BI15">
            <v>203657.27508126324</v>
          </cell>
          <cell r="BJ15">
            <v>152742.95631094743</v>
          </cell>
          <cell r="BK15">
            <v>2</v>
          </cell>
          <cell r="BL15">
            <v>1820</v>
          </cell>
        </row>
        <row r="16">
          <cell r="A16">
            <v>1017</v>
          </cell>
          <cell r="B16" t="str">
            <v>Allens Croft Nursery School</v>
          </cell>
          <cell r="C16">
            <v>103</v>
          </cell>
          <cell r="D16">
            <v>130</v>
          </cell>
          <cell r="E16">
            <v>73</v>
          </cell>
          <cell r="F16">
            <v>46</v>
          </cell>
          <cell r="G16">
            <v>57</v>
          </cell>
          <cell r="H16">
            <v>34</v>
          </cell>
          <cell r="I16">
            <v>1545</v>
          </cell>
          <cell r="J16">
            <v>1944</v>
          </cell>
          <cell r="K16">
            <v>1095</v>
          </cell>
          <cell r="L16">
            <v>690</v>
          </cell>
          <cell r="M16">
            <v>852.5</v>
          </cell>
          <cell r="N16">
            <v>510</v>
          </cell>
          <cell r="O16">
            <v>25</v>
          </cell>
          <cell r="P16">
            <v>26</v>
          </cell>
          <cell r="Q16">
            <v>35</v>
          </cell>
          <cell r="R16">
            <v>375</v>
          </cell>
          <cell r="S16">
            <v>390</v>
          </cell>
          <cell r="T16">
            <v>525</v>
          </cell>
          <cell r="U16">
            <v>44</v>
          </cell>
          <cell r="V16">
            <v>44</v>
          </cell>
          <cell r="W16">
            <v>44</v>
          </cell>
          <cell r="X16">
            <v>660</v>
          </cell>
          <cell r="Y16">
            <v>705</v>
          </cell>
          <cell r="Z16">
            <v>525</v>
          </cell>
          <cell r="AA16">
            <v>75</v>
          </cell>
          <cell r="AB16">
            <v>75</v>
          </cell>
          <cell r="AC16">
            <v>75</v>
          </cell>
          <cell r="AD16">
            <v>458908.69000000006</v>
          </cell>
          <cell r="AE16">
            <v>270</v>
          </cell>
          <cell r="AF16">
            <v>285</v>
          </cell>
          <cell r="AG16">
            <v>165</v>
          </cell>
          <cell r="AH16">
            <v>225</v>
          </cell>
          <cell r="AI16">
            <v>210</v>
          </cell>
          <cell r="AJ16">
            <v>150</v>
          </cell>
          <cell r="AK16">
            <v>315</v>
          </cell>
          <cell r="AL16">
            <v>324</v>
          </cell>
          <cell r="AM16">
            <v>240</v>
          </cell>
          <cell r="AN16">
            <v>810</v>
          </cell>
          <cell r="AO16">
            <v>819</v>
          </cell>
          <cell r="AP16">
            <v>555</v>
          </cell>
          <cell r="AQ16">
            <v>6258.6</v>
          </cell>
          <cell r="AR16">
            <v>3004.98</v>
          </cell>
          <cell r="AS16">
            <v>564</v>
          </cell>
          <cell r="AT16">
            <v>9827.58</v>
          </cell>
          <cell r="AU16">
            <v>42</v>
          </cell>
          <cell r="AV16">
            <v>46</v>
          </cell>
          <cell r="AW16">
            <v>33</v>
          </cell>
          <cell r="AX16">
            <v>121</v>
          </cell>
          <cell r="AY16">
            <v>8783.1052631578932</v>
          </cell>
          <cell r="AZ16">
            <v>132559.20000000001</v>
          </cell>
          <cell r="BA16">
            <v>610078.57526315795</v>
          </cell>
          <cell r="BB16">
            <v>44</v>
          </cell>
          <cell r="BC16">
            <v>47</v>
          </cell>
          <cell r="BD16">
            <v>35</v>
          </cell>
          <cell r="BE16">
            <v>16258.800000000003</v>
          </cell>
          <cell r="BF16">
            <v>287896.3703254828</v>
          </cell>
          <cell r="BG16">
            <v>914233.7455886408</v>
          </cell>
          <cell r="BH16">
            <v>380930.72732860036</v>
          </cell>
          <cell r="BI16">
            <v>304744.58186288027</v>
          </cell>
          <cell r="BJ16">
            <v>228558.4363971602</v>
          </cell>
          <cell r="BK16">
            <v>14</v>
          </cell>
          <cell r="BL16">
            <v>12740</v>
          </cell>
        </row>
        <row r="17">
          <cell r="A17">
            <v>1018</v>
          </cell>
          <cell r="B17" t="str">
            <v>Rubery Nursery School</v>
          </cell>
          <cell r="C17">
            <v>103</v>
          </cell>
          <cell r="D17">
            <v>109</v>
          </cell>
          <cell r="E17">
            <v>78</v>
          </cell>
          <cell r="F17">
            <v>49</v>
          </cell>
          <cell r="G17">
            <v>61</v>
          </cell>
          <cell r="H17">
            <v>42</v>
          </cell>
          <cell r="I17">
            <v>1545</v>
          </cell>
          <cell r="J17">
            <v>1635</v>
          </cell>
          <cell r="K17">
            <v>1170</v>
          </cell>
          <cell r="L17">
            <v>735</v>
          </cell>
          <cell r="M17">
            <v>915</v>
          </cell>
          <cell r="N17">
            <v>630</v>
          </cell>
          <cell r="O17">
            <v>32</v>
          </cell>
          <cell r="P17">
            <v>34</v>
          </cell>
          <cell r="Q17">
            <v>38</v>
          </cell>
          <cell r="R17">
            <v>480</v>
          </cell>
          <cell r="S17">
            <v>510</v>
          </cell>
          <cell r="T17">
            <v>570</v>
          </cell>
          <cell r="U17">
            <v>46</v>
          </cell>
          <cell r="V17">
            <v>46</v>
          </cell>
          <cell r="W17">
            <v>46</v>
          </cell>
          <cell r="X17">
            <v>690</v>
          </cell>
          <cell r="Y17">
            <v>675</v>
          </cell>
          <cell r="Z17">
            <v>525</v>
          </cell>
          <cell r="AA17">
            <v>105</v>
          </cell>
          <cell r="AB17">
            <v>105</v>
          </cell>
          <cell r="AC17">
            <v>105</v>
          </cell>
          <cell r="AD17">
            <v>457393.8</v>
          </cell>
          <cell r="AE17">
            <v>525</v>
          </cell>
          <cell r="AF17">
            <v>210</v>
          </cell>
          <cell r="AG17">
            <v>180</v>
          </cell>
          <cell r="AH17">
            <v>435</v>
          </cell>
          <cell r="AI17">
            <v>165</v>
          </cell>
          <cell r="AJ17">
            <v>75</v>
          </cell>
          <cell r="AK17">
            <v>600</v>
          </cell>
          <cell r="AL17">
            <v>150</v>
          </cell>
          <cell r="AM17">
            <v>240</v>
          </cell>
          <cell r="AN17">
            <v>1560</v>
          </cell>
          <cell r="AO17">
            <v>525</v>
          </cell>
          <cell r="AP17">
            <v>495</v>
          </cell>
          <cell r="AQ17">
            <v>12050.55</v>
          </cell>
          <cell r="AR17">
            <v>1918.35</v>
          </cell>
          <cell r="AS17">
            <v>500.4</v>
          </cell>
          <cell r="AT17">
            <v>14469.3</v>
          </cell>
          <cell r="AU17">
            <v>45</v>
          </cell>
          <cell r="AV17">
            <v>44</v>
          </cell>
          <cell r="AW17">
            <v>34</v>
          </cell>
          <cell r="AX17">
            <v>123</v>
          </cell>
          <cell r="AY17">
            <v>8915.0526315789466</v>
          </cell>
          <cell r="AZ17">
            <v>160833.60000000001</v>
          </cell>
          <cell r="BA17">
            <v>641611.75263157894</v>
          </cell>
          <cell r="BB17">
            <v>46</v>
          </cell>
          <cell r="BC17">
            <v>45</v>
          </cell>
          <cell r="BD17">
            <v>35</v>
          </cell>
          <cell r="BE17">
            <v>16238.400000000001</v>
          </cell>
          <cell r="BF17">
            <v>246144.38353867165</v>
          </cell>
          <cell r="BG17">
            <v>903994.53617025062</v>
          </cell>
          <cell r="BH17">
            <v>376664.39007093775</v>
          </cell>
          <cell r="BI17">
            <v>301331.51205675019</v>
          </cell>
          <cell r="BJ17">
            <v>225998.63404256263</v>
          </cell>
          <cell r="BK17">
            <v>17</v>
          </cell>
          <cell r="BL17">
            <v>15470</v>
          </cell>
        </row>
        <row r="18">
          <cell r="A18">
            <v>1019</v>
          </cell>
          <cell r="B18" t="str">
            <v>Washwood Heath Nursery School</v>
          </cell>
          <cell r="C18">
            <v>106</v>
          </cell>
          <cell r="D18">
            <v>139</v>
          </cell>
          <cell r="E18">
            <v>91</v>
          </cell>
          <cell r="F18">
            <v>29</v>
          </cell>
          <cell r="G18">
            <v>30</v>
          </cell>
          <cell r="H18">
            <v>26</v>
          </cell>
          <cell r="I18">
            <v>1590</v>
          </cell>
          <cell r="J18">
            <v>2085</v>
          </cell>
          <cell r="K18">
            <v>1365</v>
          </cell>
          <cell r="L18">
            <v>435</v>
          </cell>
          <cell r="M18">
            <v>450</v>
          </cell>
          <cell r="N18">
            <v>390</v>
          </cell>
          <cell r="O18">
            <v>17</v>
          </cell>
          <cell r="P18">
            <v>27</v>
          </cell>
          <cell r="Q18">
            <v>20</v>
          </cell>
          <cell r="R18">
            <v>255</v>
          </cell>
          <cell r="S18">
            <v>405</v>
          </cell>
          <cell r="T18">
            <v>300</v>
          </cell>
          <cell r="U18">
            <v>19</v>
          </cell>
          <cell r="V18">
            <v>19</v>
          </cell>
          <cell r="W18">
            <v>19</v>
          </cell>
          <cell r="X18">
            <v>285</v>
          </cell>
          <cell r="Y18">
            <v>480</v>
          </cell>
          <cell r="Z18">
            <v>225</v>
          </cell>
          <cell r="AA18">
            <v>15</v>
          </cell>
          <cell r="AB18">
            <v>15</v>
          </cell>
          <cell r="AC18">
            <v>15</v>
          </cell>
          <cell r="AD18">
            <v>435442.79999999993</v>
          </cell>
          <cell r="AE18">
            <v>195</v>
          </cell>
          <cell r="AF18">
            <v>255</v>
          </cell>
          <cell r="AG18">
            <v>735</v>
          </cell>
          <cell r="AH18">
            <v>165</v>
          </cell>
          <cell r="AI18">
            <v>225</v>
          </cell>
          <cell r="AJ18">
            <v>630</v>
          </cell>
          <cell r="AK18">
            <v>330</v>
          </cell>
          <cell r="AL18">
            <v>480</v>
          </cell>
          <cell r="AM18">
            <v>795</v>
          </cell>
          <cell r="AN18">
            <v>690</v>
          </cell>
          <cell r="AO18">
            <v>960</v>
          </cell>
          <cell r="AP18">
            <v>2160</v>
          </cell>
          <cell r="AQ18">
            <v>5352.75</v>
          </cell>
          <cell r="AR18">
            <v>3545.25</v>
          </cell>
          <cell r="AS18">
            <v>2187.6</v>
          </cell>
          <cell r="AT18">
            <v>11085.6</v>
          </cell>
          <cell r="AU18">
            <v>2</v>
          </cell>
          <cell r="AV18">
            <v>1</v>
          </cell>
          <cell r="AW18">
            <v>2</v>
          </cell>
          <cell r="AX18">
            <v>5</v>
          </cell>
          <cell r="AY18">
            <v>361.4210526315789</v>
          </cell>
          <cell r="AZ18">
            <v>99388.800000000003</v>
          </cell>
          <cell r="BA18">
            <v>546278.62105263153</v>
          </cell>
          <cell r="BB18">
            <v>19</v>
          </cell>
          <cell r="BC18">
            <v>32</v>
          </cell>
          <cell r="BD18">
            <v>15</v>
          </cell>
          <cell r="BE18">
            <v>8557.8000000000011</v>
          </cell>
          <cell r="BF18">
            <v>292821.92000159377</v>
          </cell>
          <cell r="BG18">
            <v>847658.34105422534</v>
          </cell>
          <cell r="BH18">
            <v>353190.9754392606</v>
          </cell>
          <cell r="BI18">
            <v>282552.78035140847</v>
          </cell>
          <cell r="BJ18">
            <v>211914.58526355634</v>
          </cell>
          <cell r="BK18">
            <v>7</v>
          </cell>
          <cell r="BL18">
            <v>6370</v>
          </cell>
        </row>
        <row r="19">
          <cell r="A19">
            <v>1020</v>
          </cell>
          <cell r="B19" t="str">
            <v>Weoley Castle Nursery School</v>
          </cell>
          <cell r="C19">
            <v>118</v>
          </cell>
          <cell r="D19">
            <v>123</v>
          </cell>
          <cell r="E19">
            <v>84</v>
          </cell>
          <cell r="F19">
            <v>41</v>
          </cell>
          <cell r="G19">
            <v>30</v>
          </cell>
          <cell r="H19">
            <v>30</v>
          </cell>
          <cell r="I19">
            <v>1770</v>
          </cell>
          <cell r="J19">
            <v>1845</v>
          </cell>
          <cell r="K19">
            <v>1260</v>
          </cell>
          <cell r="L19">
            <v>615</v>
          </cell>
          <cell r="M19">
            <v>450</v>
          </cell>
          <cell r="N19">
            <v>450</v>
          </cell>
          <cell r="O19">
            <v>54</v>
          </cell>
          <cell r="P19">
            <v>52</v>
          </cell>
          <cell r="Q19">
            <v>64</v>
          </cell>
          <cell r="R19">
            <v>810</v>
          </cell>
          <cell r="S19">
            <v>780</v>
          </cell>
          <cell r="T19">
            <v>960</v>
          </cell>
          <cell r="U19">
            <v>53</v>
          </cell>
          <cell r="V19">
            <v>53</v>
          </cell>
          <cell r="W19">
            <v>53</v>
          </cell>
          <cell r="X19">
            <v>795</v>
          </cell>
          <cell r="Y19">
            <v>855</v>
          </cell>
          <cell r="Z19">
            <v>615</v>
          </cell>
          <cell r="AA19">
            <v>30</v>
          </cell>
          <cell r="AB19">
            <v>30</v>
          </cell>
          <cell r="AC19">
            <v>30</v>
          </cell>
          <cell r="AD19">
            <v>440971.2</v>
          </cell>
          <cell r="AE19">
            <v>570</v>
          </cell>
          <cell r="AF19">
            <v>615</v>
          </cell>
          <cell r="AG19">
            <v>270</v>
          </cell>
          <cell r="AH19">
            <v>450</v>
          </cell>
          <cell r="AI19">
            <v>465</v>
          </cell>
          <cell r="AJ19">
            <v>120</v>
          </cell>
          <cell r="AK19">
            <v>585</v>
          </cell>
          <cell r="AL19">
            <v>765</v>
          </cell>
          <cell r="AM19">
            <v>165</v>
          </cell>
          <cell r="AN19">
            <v>1605</v>
          </cell>
          <cell r="AO19">
            <v>1845</v>
          </cell>
          <cell r="AP19">
            <v>555</v>
          </cell>
          <cell r="AQ19">
            <v>12379.949999999999</v>
          </cell>
          <cell r="AR19">
            <v>6777.2999999999993</v>
          </cell>
          <cell r="AS19">
            <v>555.60000000000014</v>
          </cell>
          <cell r="AT19">
            <v>19712.849999999999</v>
          </cell>
          <cell r="AU19">
            <v>53</v>
          </cell>
          <cell r="AV19">
            <v>57</v>
          </cell>
          <cell r="AW19">
            <v>41</v>
          </cell>
          <cell r="AX19">
            <v>151</v>
          </cell>
          <cell r="AY19">
            <v>10957.36842105263</v>
          </cell>
          <cell r="AZ19">
            <v>262670.40000000002</v>
          </cell>
          <cell r="BA19">
            <v>734311.81842105265</v>
          </cell>
          <cell r="BB19">
            <v>53</v>
          </cell>
          <cell r="BC19">
            <v>57</v>
          </cell>
          <cell r="BD19">
            <v>41</v>
          </cell>
          <cell r="BE19">
            <v>19482.000000000004</v>
          </cell>
          <cell r="BF19">
            <v>306304.10385892191</v>
          </cell>
          <cell r="BG19">
            <v>1060097.9222799744</v>
          </cell>
          <cell r="BH19">
            <v>441707.46761665598</v>
          </cell>
          <cell r="BI19">
            <v>353365.9740933248</v>
          </cell>
          <cell r="BJ19">
            <v>265024.48056999361</v>
          </cell>
          <cell r="BK19">
            <v>8</v>
          </cell>
          <cell r="BL19">
            <v>7280</v>
          </cell>
        </row>
        <row r="20">
          <cell r="A20">
            <v>1021</v>
          </cell>
          <cell r="B20" t="str">
            <v>Highters Heath Nursery School</v>
          </cell>
          <cell r="C20">
            <v>45</v>
          </cell>
          <cell r="D20">
            <v>56</v>
          </cell>
          <cell r="E20">
            <v>35</v>
          </cell>
          <cell r="F20">
            <v>9</v>
          </cell>
          <cell r="G20">
            <v>13</v>
          </cell>
          <cell r="H20">
            <v>7</v>
          </cell>
          <cell r="I20">
            <v>675</v>
          </cell>
          <cell r="J20">
            <v>840</v>
          </cell>
          <cell r="K20">
            <v>525</v>
          </cell>
          <cell r="L20">
            <v>135</v>
          </cell>
          <cell r="M20">
            <v>195</v>
          </cell>
          <cell r="N20">
            <v>105</v>
          </cell>
          <cell r="O20">
            <v>15</v>
          </cell>
          <cell r="P20">
            <v>9</v>
          </cell>
          <cell r="Q20">
            <v>11</v>
          </cell>
          <cell r="R20">
            <v>225</v>
          </cell>
          <cell r="S20">
            <v>135</v>
          </cell>
          <cell r="T20">
            <v>165</v>
          </cell>
          <cell r="U20">
            <v>14</v>
          </cell>
          <cell r="V20">
            <v>14</v>
          </cell>
          <cell r="W20">
            <v>14</v>
          </cell>
          <cell r="X20">
            <v>210</v>
          </cell>
          <cell r="Y20">
            <v>300</v>
          </cell>
          <cell r="Z20">
            <v>195</v>
          </cell>
          <cell r="AA20">
            <v>15</v>
          </cell>
          <cell r="AB20">
            <v>15</v>
          </cell>
          <cell r="AC20">
            <v>15</v>
          </cell>
          <cell r="AD20">
            <v>170973.90000000002</v>
          </cell>
          <cell r="AE20">
            <v>45</v>
          </cell>
          <cell r="AF20">
            <v>75</v>
          </cell>
          <cell r="AG20">
            <v>225</v>
          </cell>
          <cell r="AH20">
            <v>45</v>
          </cell>
          <cell r="AI20">
            <v>45</v>
          </cell>
          <cell r="AJ20">
            <v>195</v>
          </cell>
          <cell r="AK20">
            <v>180</v>
          </cell>
          <cell r="AL20">
            <v>90</v>
          </cell>
          <cell r="AM20">
            <v>315</v>
          </cell>
          <cell r="AN20">
            <v>270</v>
          </cell>
          <cell r="AO20">
            <v>210</v>
          </cell>
          <cell r="AP20">
            <v>735</v>
          </cell>
          <cell r="AQ20">
            <v>2113.6499999999996</v>
          </cell>
          <cell r="AR20">
            <v>769.94999999999993</v>
          </cell>
          <cell r="AS20">
            <v>746.39999999999986</v>
          </cell>
          <cell r="AT20">
            <v>3629.9999999999991</v>
          </cell>
          <cell r="AU20">
            <v>13</v>
          </cell>
          <cell r="AV20">
            <v>20</v>
          </cell>
          <cell r="AW20">
            <v>12</v>
          </cell>
          <cell r="AX20">
            <v>45</v>
          </cell>
          <cell r="AY20">
            <v>3281.4736842105262</v>
          </cell>
          <cell r="AZ20">
            <v>54345.600000000006</v>
          </cell>
          <cell r="BA20">
            <v>232230.97368421056</v>
          </cell>
          <cell r="BB20">
            <v>14</v>
          </cell>
          <cell r="BC20">
            <v>20</v>
          </cell>
          <cell r="BD20">
            <v>13</v>
          </cell>
          <cell r="BE20">
            <v>6089.4000000000005</v>
          </cell>
          <cell r="BF20">
            <v>115271.76074133647</v>
          </cell>
          <cell r="BG20">
            <v>353592.13442554703</v>
          </cell>
          <cell r="BH20">
            <v>147330.05601064459</v>
          </cell>
          <cell r="BI20">
            <v>117864.04480851568</v>
          </cell>
          <cell r="BJ20">
            <v>88398.033606386758</v>
          </cell>
          <cell r="BK20">
            <v>1</v>
          </cell>
          <cell r="BL20">
            <v>910</v>
          </cell>
        </row>
        <row r="21">
          <cell r="A21">
            <v>1022</v>
          </cell>
          <cell r="B21" t="str">
            <v>Gracelands Nursery School</v>
          </cell>
          <cell r="C21">
            <v>76</v>
          </cell>
          <cell r="D21">
            <v>79</v>
          </cell>
          <cell r="E21">
            <v>61</v>
          </cell>
          <cell r="F21">
            <v>15</v>
          </cell>
          <cell r="G21">
            <v>11</v>
          </cell>
          <cell r="H21">
            <v>10</v>
          </cell>
          <cell r="I21">
            <v>1110</v>
          </cell>
          <cell r="J21">
            <v>1185</v>
          </cell>
          <cell r="K21">
            <v>900</v>
          </cell>
          <cell r="L21">
            <v>225</v>
          </cell>
          <cell r="M21">
            <v>165</v>
          </cell>
          <cell r="N21">
            <v>150</v>
          </cell>
          <cell r="O21">
            <v>19</v>
          </cell>
          <cell r="P21">
            <v>17</v>
          </cell>
          <cell r="Q21">
            <v>15</v>
          </cell>
          <cell r="R21">
            <v>285</v>
          </cell>
          <cell r="S21">
            <v>255</v>
          </cell>
          <cell r="T21">
            <v>225</v>
          </cell>
          <cell r="U21">
            <v>21</v>
          </cell>
          <cell r="V21">
            <v>21</v>
          </cell>
          <cell r="W21">
            <v>21</v>
          </cell>
          <cell r="X21">
            <v>315</v>
          </cell>
          <cell r="Y21">
            <v>420</v>
          </cell>
          <cell r="Z21">
            <v>300</v>
          </cell>
          <cell r="AA21">
            <v>15</v>
          </cell>
          <cell r="AB21">
            <v>15</v>
          </cell>
          <cell r="AC21">
            <v>15</v>
          </cell>
          <cell r="AD21">
            <v>257477.1</v>
          </cell>
          <cell r="AE21">
            <v>180</v>
          </cell>
          <cell r="AF21">
            <v>285</v>
          </cell>
          <cell r="AG21">
            <v>540</v>
          </cell>
          <cell r="AH21">
            <v>195</v>
          </cell>
          <cell r="AI21">
            <v>240</v>
          </cell>
          <cell r="AJ21">
            <v>405</v>
          </cell>
          <cell r="AK21">
            <v>255</v>
          </cell>
          <cell r="AL21">
            <v>240</v>
          </cell>
          <cell r="AM21">
            <v>660</v>
          </cell>
          <cell r="AN21">
            <v>630</v>
          </cell>
          <cell r="AO21">
            <v>765</v>
          </cell>
          <cell r="AP21">
            <v>1605</v>
          </cell>
          <cell r="AQ21">
            <v>4886.0999999999995</v>
          </cell>
          <cell r="AR21">
            <v>2801.3999999999996</v>
          </cell>
          <cell r="AS21">
            <v>1626.0000000000002</v>
          </cell>
          <cell r="AT21">
            <v>9313.5</v>
          </cell>
          <cell r="AU21">
            <v>14</v>
          </cell>
          <cell r="AV21">
            <v>3</v>
          </cell>
          <cell r="AW21">
            <v>4</v>
          </cell>
          <cell r="AX21">
            <v>21</v>
          </cell>
          <cell r="AY21">
            <v>1485.8421052631577</v>
          </cell>
          <cell r="AZ21">
            <v>79315.199999999997</v>
          </cell>
          <cell r="BA21">
            <v>347591.64210526313</v>
          </cell>
          <cell r="BB21">
            <v>21</v>
          </cell>
          <cell r="BC21">
            <v>28</v>
          </cell>
          <cell r="BD21">
            <v>20</v>
          </cell>
          <cell r="BE21">
            <v>8935.2000000000007</v>
          </cell>
          <cell r="BF21">
            <v>182956.9311235291</v>
          </cell>
          <cell r="BG21">
            <v>539483.77322879224</v>
          </cell>
          <cell r="BH21">
            <v>224784.90551199677</v>
          </cell>
          <cell r="BI21">
            <v>179827.92440959741</v>
          </cell>
          <cell r="BJ21">
            <v>134870.94330719806</v>
          </cell>
          <cell r="BK21">
            <v>25</v>
          </cell>
          <cell r="BL21">
            <v>22750</v>
          </cell>
        </row>
        <row r="22">
          <cell r="A22">
            <v>1023</v>
          </cell>
          <cell r="B22" t="str">
            <v>Jakeman Nursery School</v>
          </cell>
          <cell r="C22">
            <v>60</v>
          </cell>
          <cell r="D22">
            <v>72</v>
          </cell>
          <cell r="E22">
            <v>40</v>
          </cell>
          <cell r="F22">
            <v>6</v>
          </cell>
          <cell r="G22">
            <v>10</v>
          </cell>
          <cell r="H22">
            <v>5</v>
          </cell>
          <cell r="I22">
            <v>900</v>
          </cell>
          <cell r="J22">
            <v>1080</v>
          </cell>
          <cell r="K22">
            <v>600</v>
          </cell>
          <cell r="L22">
            <v>90</v>
          </cell>
          <cell r="M22">
            <v>150</v>
          </cell>
          <cell r="N22">
            <v>75</v>
          </cell>
          <cell r="O22">
            <v>17</v>
          </cell>
          <cell r="P22">
            <v>20</v>
          </cell>
          <cell r="Q22">
            <v>25</v>
          </cell>
          <cell r="R22">
            <v>255</v>
          </cell>
          <cell r="S22">
            <v>300</v>
          </cell>
          <cell r="T22">
            <v>375</v>
          </cell>
          <cell r="U22">
            <v>22</v>
          </cell>
          <cell r="V22">
            <v>22</v>
          </cell>
          <cell r="W22">
            <v>22</v>
          </cell>
          <cell r="X22">
            <v>330</v>
          </cell>
          <cell r="Y22">
            <v>330</v>
          </cell>
          <cell r="Z22">
            <v>135</v>
          </cell>
          <cell r="AA22">
            <v>0</v>
          </cell>
          <cell r="AB22">
            <v>0</v>
          </cell>
          <cell r="AC22">
            <v>0</v>
          </cell>
          <cell r="AD22">
            <v>200323.19999999998</v>
          </cell>
          <cell r="AE22">
            <v>75</v>
          </cell>
          <cell r="AF22">
            <v>240</v>
          </cell>
          <cell r="AG22">
            <v>510</v>
          </cell>
          <cell r="AH22">
            <v>60</v>
          </cell>
          <cell r="AI22">
            <v>90</v>
          </cell>
          <cell r="AJ22">
            <v>405</v>
          </cell>
          <cell r="AK22">
            <v>135</v>
          </cell>
          <cell r="AL22">
            <v>240</v>
          </cell>
          <cell r="AM22">
            <v>570</v>
          </cell>
          <cell r="AN22">
            <v>270</v>
          </cell>
          <cell r="AO22">
            <v>570</v>
          </cell>
          <cell r="AP22">
            <v>1485</v>
          </cell>
          <cell r="AQ22">
            <v>2095.35</v>
          </cell>
          <cell r="AR22">
            <v>2079.3000000000002</v>
          </cell>
          <cell r="AS22">
            <v>1503.6</v>
          </cell>
          <cell r="AT22">
            <v>5678.25</v>
          </cell>
          <cell r="AU22">
            <v>9</v>
          </cell>
          <cell r="AV22">
            <v>8</v>
          </cell>
          <cell r="AW22">
            <v>5</v>
          </cell>
          <cell r="AX22">
            <v>22</v>
          </cell>
          <cell r="AY22">
            <v>1589.1052631578948</v>
          </cell>
          <cell r="AZ22">
            <v>95594.4</v>
          </cell>
          <cell r="BA22">
            <v>303184.95526315784</v>
          </cell>
          <cell r="BB22">
            <v>22</v>
          </cell>
          <cell r="BC22">
            <v>22</v>
          </cell>
          <cell r="BD22">
            <v>9</v>
          </cell>
          <cell r="BE22">
            <v>6803.4000000000015</v>
          </cell>
          <cell r="BF22">
            <v>191239.31420919448</v>
          </cell>
          <cell r="BG22">
            <v>501227.66947235237</v>
          </cell>
          <cell r="BH22">
            <v>208844.8622801468</v>
          </cell>
          <cell r="BI22">
            <v>167075.88982411745</v>
          </cell>
          <cell r="BJ22">
            <v>125306.91736808809</v>
          </cell>
          <cell r="BK22">
            <v>6</v>
          </cell>
          <cell r="BL22">
            <v>5460</v>
          </cell>
        </row>
        <row r="23">
          <cell r="A23">
            <v>1024</v>
          </cell>
          <cell r="B23" t="str">
            <v>Lillian De Lissa Nursery School</v>
          </cell>
          <cell r="C23">
            <v>59</v>
          </cell>
          <cell r="D23">
            <v>78</v>
          </cell>
          <cell r="E23">
            <v>46</v>
          </cell>
          <cell r="F23">
            <v>8</v>
          </cell>
          <cell r="G23">
            <v>12</v>
          </cell>
          <cell r="H23">
            <v>9</v>
          </cell>
          <cell r="I23">
            <v>885</v>
          </cell>
          <cell r="J23">
            <v>1170</v>
          </cell>
          <cell r="K23">
            <v>690</v>
          </cell>
          <cell r="L23">
            <v>120</v>
          </cell>
          <cell r="M23">
            <v>180</v>
          </cell>
          <cell r="N23">
            <v>135</v>
          </cell>
          <cell r="O23">
            <v>19</v>
          </cell>
          <cell r="P23">
            <v>32</v>
          </cell>
          <cell r="Q23">
            <v>20</v>
          </cell>
          <cell r="R23">
            <v>285</v>
          </cell>
          <cell r="S23">
            <v>480</v>
          </cell>
          <cell r="T23">
            <v>300</v>
          </cell>
          <cell r="U23">
            <v>29</v>
          </cell>
          <cell r="V23">
            <v>29</v>
          </cell>
          <cell r="W23">
            <v>29</v>
          </cell>
          <cell r="X23">
            <v>435</v>
          </cell>
          <cell r="Y23">
            <v>675</v>
          </cell>
          <cell r="Z23">
            <v>375</v>
          </cell>
          <cell r="AA23">
            <v>0</v>
          </cell>
          <cell r="AB23">
            <v>0</v>
          </cell>
          <cell r="AC23">
            <v>0</v>
          </cell>
          <cell r="AD23">
            <v>219591.3</v>
          </cell>
          <cell r="AE23">
            <v>465</v>
          </cell>
          <cell r="AF23">
            <v>45</v>
          </cell>
          <cell r="AG23">
            <v>240</v>
          </cell>
          <cell r="AH23">
            <v>375</v>
          </cell>
          <cell r="AI23">
            <v>45</v>
          </cell>
          <cell r="AJ23">
            <v>180</v>
          </cell>
          <cell r="AK23">
            <v>450</v>
          </cell>
          <cell r="AL23">
            <v>165</v>
          </cell>
          <cell r="AM23">
            <v>360</v>
          </cell>
          <cell r="AN23">
            <v>1290</v>
          </cell>
          <cell r="AO23">
            <v>255</v>
          </cell>
          <cell r="AP23">
            <v>780</v>
          </cell>
          <cell r="AQ23">
            <v>9946.0499999999993</v>
          </cell>
          <cell r="AR23">
            <v>948.3</v>
          </cell>
          <cell r="AS23">
            <v>792</v>
          </cell>
          <cell r="AT23">
            <v>11686.349999999999</v>
          </cell>
          <cell r="AU23">
            <v>29</v>
          </cell>
          <cell r="AV23">
            <v>45</v>
          </cell>
          <cell r="AW23">
            <v>25</v>
          </cell>
          <cell r="AX23">
            <v>99</v>
          </cell>
          <cell r="AY23">
            <v>7216.9473684210525</v>
          </cell>
          <cell r="AZ23">
            <v>110527.2</v>
          </cell>
          <cell r="BA23">
            <v>349021.79736842104</v>
          </cell>
          <cell r="BB23">
            <v>29</v>
          </cell>
          <cell r="BC23">
            <v>45</v>
          </cell>
          <cell r="BD23">
            <v>25</v>
          </cell>
          <cell r="BE23">
            <v>12831.600000000002</v>
          </cell>
          <cell r="BF23">
            <v>192226.6181531811</v>
          </cell>
          <cell r="BG23">
            <v>554080.01552160212</v>
          </cell>
          <cell r="BH23">
            <v>230866.67313400088</v>
          </cell>
          <cell r="BI23">
            <v>184693.33850720071</v>
          </cell>
          <cell r="BJ23">
            <v>138520.00388040053</v>
          </cell>
          <cell r="BK23">
            <v>0</v>
          </cell>
          <cell r="BL23">
            <v>0</v>
          </cell>
        </row>
        <row r="24">
          <cell r="A24">
            <v>1025</v>
          </cell>
          <cell r="B24" t="str">
            <v>Bloomsbury Nursery School</v>
          </cell>
          <cell r="C24">
            <v>83</v>
          </cell>
          <cell r="D24">
            <v>83</v>
          </cell>
          <cell r="E24">
            <v>59</v>
          </cell>
          <cell r="F24">
            <v>9</v>
          </cell>
          <cell r="G24">
            <v>8</v>
          </cell>
          <cell r="H24">
            <v>6</v>
          </cell>
          <cell r="I24">
            <v>1245</v>
          </cell>
          <cell r="J24">
            <v>1245</v>
          </cell>
          <cell r="K24">
            <v>885</v>
          </cell>
          <cell r="L24">
            <v>135</v>
          </cell>
          <cell r="M24">
            <v>120</v>
          </cell>
          <cell r="N24">
            <v>90</v>
          </cell>
          <cell r="O24">
            <v>45</v>
          </cell>
          <cell r="P24">
            <v>46</v>
          </cell>
          <cell r="Q24">
            <v>48</v>
          </cell>
          <cell r="R24">
            <v>675</v>
          </cell>
          <cell r="S24">
            <v>690</v>
          </cell>
          <cell r="T24">
            <v>720</v>
          </cell>
          <cell r="U24">
            <v>51</v>
          </cell>
          <cell r="V24">
            <v>51</v>
          </cell>
          <cell r="W24">
            <v>51</v>
          </cell>
          <cell r="X24">
            <v>765</v>
          </cell>
          <cell r="Y24">
            <v>855</v>
          </cell>
          <cell r="Z24">
            <v>525</v>
          </cell>
          <cell r="AA24">
            <v>30</v>
          </cell>
          <cell r="AB24">
            <v>30</v>
          </cell>
          <cell r="AC24">
            <v>30</v>
          </cell>
          <cell r="AD24">
            <v>256826.7</v>
          </cell>
          <cell r="AE24">
            <v>630</v>
          </cell>
          <cell r="AF24">
            <v>480</v>
          </cell>
          <cell r="AG24">
            <v>90</v>
          </cell>
          <cell r="AH24">
            <v>480</v>
          </cell>
          <cell r="AI24">
            <v>285</v>
          </cell>
          <cell r="AJ24">
            <v>90</v>
          </cell>
          <cell r="AK24">
            <v>795</v>
          </cell>
          <cell r="AL24">
            <v>330</v>
          </cell>
          <cell r="AM24">
            <v>75</v>
          </cell>
          <cell r="AN24">
            <v>1905</v>
          </cell>
          <cell r="AO24">
            <v>1095</v>
          </cell>
          <cell r="AP24">
            <v>255</v>
          </cell>
          <cell r="AQ24">
            <v>14722.349999999999</v>
          </cell>
          <cell r="AR24">
            <v>3988.9499999999994</v>
          </cell>
          <cell r="AS24">
            <v>258</v>
          </cell>
          <cell r="AT24">
            <v>18969.3</v>
          </cell>
          <cell r="AU24">
            <v>50</v>
          </cell>
          <cell r="AV24">
            <v>57</v>
          </cell>
          <cell r="AW24">
            <v>35</v>
          </cell>
          <cell r="AX24">
            <v>142</v>
          </cell>
          <cell r="AY24">
            <v>10303.368421052632</v>
          </cell>
          <cell r="AZ24">
            <v>215301.6</v>
          </cell>
          <cell r="BA24">
            <v>501400.96842105268</v>
          </cell>
          <cell r="BB24">
            <v>51</v>
          </cell>
          <cell r="BC24">
            <v>57</v>
          </cell>
          <cell r="BD24">
            <v>35</v>
          </cell>
          <cell r="BE24">
            <v>18441.600000000002</v>
          </cell>
          <cell r="BF24">
            <v>211972.69703291313</v>
          </cell>
          <cell r="BG24">
            <v>731815.26545396575</v>
          </cell>
          <cell r="BH24">
            <v>304923.02727248572</v>
          </cell>
          <cell r="BI24">
            <v>243938.42181798859</v>
          </cell>
          <cell r="BJ24">
            <v>182953.81636349144</v>
          </cell>
          <cell r="BK24">
            <v>4</v>
          </cell>
          <cell r="BL24">
            <v>3640</v>
          </cell>
        </row>
        <row r="25">
          <cell r="A25">
            <v>1026</v>
          </cell>
          <cell r="B25" t="str">
            <v>Featherstone Nursery School</v>
          </cell>
          <cell r="C25">
            <v>97</v>
          </cell>
          <cell r="D25">
            <v>98</v>
          </cell>
          <cell r="E25">
            <v>68</v>
          </cell>
          <cell r="F25">
            <v>19</v>
          </cell>
          <cell r="G25">
            <v>24</v>
          </cell>
          <cell r="H25">
            <v>12</v>
          </cell>
          <cell r="I25">
            <v>1440</v>
          </cell>
          <cell r="J25">
            <v>1470</v>
          </cell>
          <cell r="K25">
            <v>1020</v>
          </cell>
          <cell r="L25">
            <v>285</v>
          </cell>
          <cell r="M25">
            <v>360</v>
          </cell>
          <cell r="N25">
            <v>180</v>
          </cell>
          <cell r="O25">
            <v>21</v>
          </cell>
          <cell r="P25">
            <v>29</v>
          </cell>
          <cell r="Q25">
            <v>25</v>
          </cell>
          <cell r="R25">
            <v>315</v>
          </cell>
          <cell r="S25">
            <v>435</v>
          </cell>
          <cell r="T25">
            <v>375</v>
          </cell>
          <cell r="U25">
            <v>40</v>
          </cell>
          <cell r="V25">
            <v>40</v>
          </cell>
          <cell r="W25">
            <v>40</v>
          </cell>
          <cell r="X25">
            <v>600</v>
          </cell>
          <cell r="Y25">
            <v>540</v>
          </cell>
          <cell r="Z25">
            <v>435</v>
          </cell>
          <cell r="AA25">
            <v>15</v>
          </cell>
          <cell r="AB25">
            <v>15</v>
          </cell>
          <cell r="AC25">
            <v>15</v>
          </cell>
          <cell r="AD25">
            <v>328533.29999999993</v>
          </cell>
          <cell r="AE25">
            <v>120</v>
          </cell>
          <cell r="AF25">
            <v>255</v>
          </cell>
          <cell r="AG25">
            <v>210</v>
          </cell>
          <cell r="AH25">
            <v>75</v>
          </cell>
          <cell r="AI25">
            <v>210</v>
          </cell>
          <cell r="AJ25">
            <v>135</v>
          </cell>
          <cell r="AK25">
            <v>150</v>
          </cell>
          <cell r="AL25">
            <v>300</v>
          </cell>
          <cell r="AM25">
            <v>225</v>
          </cell>
          <cell r="AN25">
            <v>345</v>
          </cell>
          <cell r="AO25">
            <v>765</v>
          </cell>
          <cell r="AP25">
            <v>570</v>
          </cell>
          <cell r="AQ25">
            <v>2662.65</v>
          </cell>
          <cell r="AR25">
            <v>2810.1</v>
          </cell>
          <cell r="AS25">
            <v>576</v>
          </cell>
          <cell r="AT25">
            <v>6048.75</v>
          </cell>
          <cell r="AU25">
            <v>16</v>
          </cell>
          <cell r="AV25">
            <v>14</v>
          </cell>
          <cell r="AW25">
            <v>10</v>
          </cell>
          <cell r="AX25">
            <v>40</v>
          </cell>
          <cell r="AY25">
            <v>2891.3684210526312</v>
          </cell>
          <cell r="AZ25">
            <v>116280</v>
          </cell>
          <cell r="BA25">
            <v>453753.41842105257</v>
          </cell>
          <cell r="BB25">
            <v>40</v>
          </cell>
          <cell r="BC25">
            <v>36</v>
          </cell>
          <cell r="BD25">
            <v>29</v>
          </cell>
          <cell r="BE25">
            <v>13515</v>
          </cell>
          <cell r="BF25">
            <v>192322.42320256052</v>
          </cell>
          <cell r="BG25">
            <v>659590.84162361315</v>
          </cell>
          <cell r="BH25">
            <v>274829.51734317216</v>
          </cell>
          <cell r="BI25">
            <v>219863.61387453772</v>
          </cell>
          <cell r="BJ25">
            <v>164897.71040590329</v>
          </cell>
          <cell r="BK25">
            <v>7</v>
          </cell>
          <cell r="BL25">
            <v>6370</v>
          </cell>
        </row>
        <row r="26">
          <cell r="A26">
            <v>1027</v>
          </cell>
          <cell r="B26" t="str">
            <v>Adderley Nursery School</v>
          </cell>
          <cell r="C26">
            <v>93</v>
          </cell>
          <cell r="D26">
            <v>109</v>
          </cell>
          <cell r="E26">
            <v>69</v>
          </cell>
          <cell r="F26">
            <v>18</v>
          </cell>
          <cell r="G26">
            <v>24</v>
          </cell>
          <cell r="H26">
            <v>13</v>
          </cell>
          <cell r="I26">
            <v>1395</v>
          </cell>
          <cell r="J26">
            <v>1635</v>
          </cell>
          <cell r="K26">
            <v>1035</v>
          </cell>
          <cell r="L26">
            <v>270</v>
          </cell>
          <cell r="M26">
            <v>360</v>
          </cell>
          <cell r="N26">
            <v>195</v>
          </cell>
          <cell r="O26">
            <v>22</v>
          </cell>
          <cell r="P26">
            <v>28</v>
          </cell>
          <cell r="Q26">
            <v>23</v>
          </cell>
          <cell r="R26">
            <v>330</v>
          </cell>
          <cell r="S26">
            <v>420</v>
          </cell>
          <cell r="T26">
            <v>345</v>
          </cell>
          <cell r="U26">
            <v>21</v>
          </cell>
          <cell r="V26">
            <v>21</v>
          </cell>
          <cell r="W26">
            <v>21</v>
          </cell>
          <cell r="X26">
            <v>315</v>
          </cell>
          <cell r="Y26">
            <v>495</v>
          </cell>
          <cell r="Z26">
            <v>255</v>
          </cell>
          <cell r="AA26">
            <v>0</v>
          </cell>
          <cell r="AB26">
            <v>0</v>
          </cell>
          <cell r="AC26">
            <v>0</v>
          </cell>
          <cell r="AD26">
            <v>337882.79999999993</v>
          </cell>
          <cell r="AE26">
            <v>90</v>
          </cell>
          <cell r="AF26">
            <v>690</v>
          </cell>
          <cell r="AG26">
            <v>420</v>
          </cell>
          <cell r="AH26">
            <v>45</v>
          </cell>
          <cell r="AI26">
            <v>480</v>
          </cell>
          <cell r="AJ26">
            <v>360</v>
          </cell>
          <cell r="AK26">
            <v>45</v>
          </cell>
          <cell r="AL26">
            <v>810</v>
          </cell>
          <cell r="AM26">
            <v>585</v>
          </cell>
          <cell r="AN26">
            <v>180</v>
          </cell>
          <cell r="AO26">
            <v>1980</v>
          </cell>
          <cell r="AP26">
            <v>1365</v>
          </cell>
          <cell r="AQ26">
            <v>1372.4999999999998</v>
          </cell>
          <cell r="AR26">
            <v>7264.4999999999991</v>
          </cell>
          <cell r="AS26">
            <v>1386.0000000000002</v>
          </cell>
          <cell r="AT26">
            <v>10022.999999999998</v>
          </cell>
          <cell r="AU26">
            <v>7</v>
          </cell>
          <cell r="AV26">
            <v>4</v>
          </cell>
          <cell r="AW26">
            <v>4</v>
          </cell>
          <cell r="AX26">
            <v>15</v>
          </cell>
          <cell r="AY26">
            <v>1078.5263157894735</v>
          </cell>
          <cell r="AZ26">
            <v>113342.39999999999</v>
          </cell>
          <cell r="BA26">
            <v>462326.72631578939</v>
          </cell>
          <cell r="BB26">
            <v>21</v>
          </cell>
          <cell r="BC26">
            <v>33</v>
          </cell>
          <cell r="BD26">
            <v>17</v>
          </cell>
          <cell r="BE26">
            <v>9200.4000000000015</v>
          </cell>
          <cell r="BF26">
            <v>228592.3134233543</v>
          </cell>
          <cell r="BG26">
            <v>700119.43973914371</v>
          </cell>
          <cell r="BH26">
            <v>291716.43322464323</v>
          </cell>
          <cell r="BI26">
            <v>233373.14657971458</v>
          </cell>
          <cell r="BJ26">
            <v>175029.85993478593</v>
          </cell>
          <cell r="BK26">
            <v>1</v>
          </cell>
          <cell r="BL26">
            <v>910</v>
          </cell>
        </row>
        <row r="27">
          <cell r="A27">
            <v>1028</v>
          </cell>
          <cell r="B27" t="str">
            <v>Newtown Nursery School</v>
          </cell>
          <cell r="C27">
            <v>53</v>
          </cell>
          <cell r="D27">
            <v>82</v>
          </cell>
          <cell r="E27">
            <v>39</v>
          </cell>
          <cell r="F27">
            <v>2</v>
          </cell>
          <cell r="G27">
            <v>5</v>
          </cell>
          <cell r="H27">
            <v>1</v>
          </cell>
          <cell r="I27">
            <v>795</v>
          </cell>
          <cell r="J27">
            <v>1230</v>
          </cell>
          <cell r="K27">
            <v>585</v>
          </cell>
          <cell r="L27">
            <v>30</v>
          </cell>
          <cell r="M27">
            <v>75</v>
          </cell>
          <cell r="N27">
            <v>15</v>
          </cell>
          <cell r="O27">
            <v>30</v>
          </cell>
          <cell r="P27">
            <v>33</v>
          </cell>
          <cell r="Q27">
            <v>26</v>
          </cell>
          <cell r="R27">
            <v>450</v>
          </cell>
          <cell r="S27">
            <v>495</v>
          </cell>
          <cell r="T27">
            <v>390</v>
          </cell>
          <cell r="U27">
            <v>40</v>
          </cell>
          <cell r="V27">
            <v>40</v>
          </cell>
          <cell r="W27">
            <v>40</v>
          </cell>
          <cell r="X27">
            <v>600</v>
          </cell>
          <cell r="Y27">
            <v>945</v>
          </cell>
          <cell r="Z27">
            <v>480</v>
          </cell>
          <cell r="AA27">
            <v>30</v>
          </cell>
          <cell r="AB27">
            <v>30</v>
          </cell>
          <cell r="AC27">
            <v>30</v>
          </cell>
          <cell r="AD27">
            <v>189103.8</v>
          </cell>
          <cell r="AE27">
            <v>510</v>
          </cell>
          <cell r="AF27">
            <v>165</v>
          </cell>
          <cell r="AG27">
            <v>75</v>
          </cell>
          <cell r="AH27">
            <v>420</v>
          </cell>
          <cell r="AI27">
            <v>105</v>
          </cell>
          <cell r="AJ27">
            <v>45</v>
          </cell>
          <cell r="AK27">
            <v>900</v>
          </cell>
          <cell r="AL27">
            <v>195</v>
          </cell>
          <cell r="AM27">
            <v>135</v>
          </cell>
          <cell r="AN27">
            <v>1830</v>
          </cell>
          <cell r="AO27">
            <v>465</v>
          </cell>
          <cell r="AP27">
            <v>255</v>
          </cell>
          <cell r="AQ27">
            <v>14200.8</v>
          </cell>
          <cell r="AR27">
            <v>1705.1999999999998</v>
          </cell>
          <cell r="AS27">
            <v>259.20000000000005</v>
          </cell>
          <cell r="AT27">
            <v>16165.2</v>
          </cell>
          <cell r="AU27">
            <v>19</v>
          </cell>
          <cell r="AV27">
            <v>24</v>
          </cell>
          <cell r="AW27">
            <v>16</v>
          </cell>
          <cell r="AX27">
            <v>59</v>
          </cell>
          <cell r="AY27">
            <v>4291.1578947368416</v>
          </cell>
          <cell r="AZ27">
            <v>138434.40000000002</v>
          </cell>
          <cell r="BA27">
            <v>347994.55789473688</v>
          </cell>
          <cell r="BB27">
            <v>40</v>
          </cell>
          <cell r="BC27">
            <v>63</v>
          </cell>
          <cell r="BD27">
            <v>32</v>
          </cell>
          <cell r="BE27">
            <v>17493</v>
          </cell>
          <cell r="BF27">
            <v>187805.69049288551</v>
          </cell>
          <cell r="BG27">
            <v>553293.24838762241</v>
          </cell>
          <cell r="BH27">
            <v>230538.85349484265</v>
          </cell>
          <cell r="BI27">
            <v>184431.08279587413</v>
          </cell>
          <cell r="BJ27">
            <v>138323.3120969056</v>
          </cell>
          <cell r="BK27">
            <v>1</v>
          </cell>
          <cell r="BL27">
            <v>910</v>
          </cell>
        </row>
        <row r="28">
          <cell r="A28">
            <v>1038</v>
          </cell>
          <cell r="B28" t="str">
            <v>Shenley Fields Daycare and Nursery School</v>
          </cell>
          <cell r="C28">
            <v>100</v>
          </cell>
          <cell r="D28">
            <v>106</v>
          </cell>
          <cell r="E28">
            <v>76</v>
          </cell>
          <cell r="F28">
            <v>38</v>
          </cell>
          <cell r="G28">
            <v>45</v>
          </cell>
          <cell r="H28">
            <v>28</v>
          </cell>
          <cell r="I28">
            <v>1500</v>
          </cell>
          <cell r="J28">
            <v>1590</v>
          </cell>
          <cell r="K28">
            <v>1140</v>
          </cell>
          <cell r="L28">
            <v>570</v>
          </cell>
          <cell r="M28">
            <v>675</v>
          </cell>
          <cell r="N28">
            <v>420</v>
          </cell>
          <cell r="O28">
            <v>33</v>
          </cell>
          <cell r="P28">
            <v>34</v>
          </cell>
          <cell r="Q28">
            <v>41</v>
          </cell>
          <cell r="R28">
            <v>495</v>
          </cell>
          <cell r="S28">
            <v>510</v>
          </cell>
          <cell r="T28">
            <v>615</v>
          </cell>
          <cell r="U28">
            <v>41</v>
          </cell>
          <cell r="V28">
            <v>41</v>
          </cell>
          <cell r="W28">
            <v>41</v>
          </cell>
          <cell r="X28">
            <v>615</v>
          </cell>
          <cell r="Y28">
            <v>480</v>
          </cell>
          <cell r="Z28">
            <v>435</v>
          </cell>
          <cell r="AA28">
            <v>60</v>
          </cell>
          <cell r="AB28">
            <v>60</v>
          </cell>
          <cell r="AC28">
            <v>60</v>
          </cell>
          <cell r="AD28">
            <v>406906.5</v>
          </cell>
          <cell r="AE28">
            <v>720</v>
          </cell>
          <cell r="AF28">
            <v>225</v>
          </cell>
          <cell r="AG28">
            <v>180</v>
          </cell>
          <cell r="AH28">
            <v>495</v>
          </cell>
          <cell r="AI28">
            <v>180</v>
          </cell>
          <cell r="AJ28">
            <v>120</v>
          </cell>
          <cell r="AK28">
            <v>765</v>
          </cell>
          <cell r="AL28">
            <v>180</v>
          </cell>
          <cell r="AM28">
            <v>225</v>
          </cell>
          <cell r="AN28">
            <v>1980</v>
          </cell>
          <cell r="AO28">
            <v>585</v>
          </cell>
          <cell r="AP28">
            <v>525</v>
          </cell>
          <cell r="AQ28">
            <v>15262.2</v>
          </cell>
          <cell r="AR28">
            <v>2140.1999999999998</v>
          </cell>
          <cell r="AS28">
            <v>531.6</v>
          </cell>
          <cell r="AT28">
            <v>17934</v>
          </cell>
          <cell r="AU28">
            <v>41</v>
          </cell>
          <cell r="AV28">
            <v>32</v>
          </cell>
          <cell r="AW28">
            <v>20</v>
          </cell>
          <cell r="AX28">
            <v>93</v>
          </cell>
          <cell r="AY28">
            <v>6700.6315789473674</v>
          </cell>
          <cell r="AZ28">
            <v>166831.20000000001</v>
          </cell>
          <cell r="BA28">
            <v>598372.33157894737</v>
          </cell>
          <cell r="BB28">
            <v>41</v>
          </cell>
          <cell r="BC28">
            <v>32</v>
          </cell>
          <cell r="BD28">
            <v>29</v>
          </cell>
          <cell r="BE28">
            <v>13107.000000000004</v>
          </cell>
          <cell r="BF28">
            <v>266932.61658150062</v>
          </cell>
          <cell r="BG28">
            <v>878411.948160448</v>
          </cell>
          <cell r="BH28">
            <v>366004.97840018664</v>
          </cell>
          <cell r="BI28">
            <v>292803.98272014933</v>
          </cell>
          <cell r="BJ28">
            <v>219602.987040112</v>
          </cell>
          <cell r="BK28">
            <v>0</v>
          </cell>
          <cell r="BL28">
            <v>0</v>
          </cell>
        </row>
        <row r="29">
          <cell r="A29">
            <v>1048</v>
          </cell>
          <cell r="B29" t="str">
            <v>Castle Vale Nursery School</v>
          </cell>
          <cell r="C29">
            <v>107</v>
          </cell>
          <cell r="D29">
            <v>123</v>
          </cell>
          <cell r="E29">
            <v>86</v>
          </cell>
          <cell r="F29">
            <v>37</v>
          </cell>
          <cell r="G29">
            <v>41</v>
          </cell>
          <cell r="H29">
            <v>36</v>
          </cell>
          <cell r="I29">
            <v>1605</v>
          </cell>
          <cell r="J29">
            <v>1845</v>
          </cell>
          <cell r="K29">
            <v>1290</v>
          </cell>
          <cell r="L29">
            <v>555</v>
          </cell>
          <cell r="M29">
            <v>615</v>
          </cell>
          <cell r="N29">
            <v>540</v>
          </cell>
          <cell r="O29">
            <v>38</v>
          </cell>
          <cell r="P29">
            <v>35</v>
          </cell>
          <cell r="Q29">
            <v>52</v>
          </cell>
          <cell r="R29">
            <v>570</v>
          </cell>
          <cell r="S29">
            <v>525</v>
          </cell>
          <cell r="T29">
            <v>780</v>
          </cell>
          <cell r="U29">
            <v>76</v>
          </cell>
          <cell r="V29">
            <v>76</v>
          </cell>
          <cell r="W29">
            <v>76</v>
          </cell>
          <cell r="X29">
            <v>1140</v>
          </cell>
          <cell r="Y29">
            <v>1095</v>
          </cell>
          <cell r="Z29">
            <v>735</v>
          </cell>
          <cell r="AA29">
            <v>210</v>
          </cell>
          <cell r="AB29">
            <v>210</v>
          </cell>
          <cell r="AC29">
            <v>210</v>
          </cell>
          <cell r="AD29">
            <v>444548.39999999997</v>
          </cell>
          <cell r="AE29">
            <v>1035</v>
          </cell>
          <cell r="AF29">
            <v>30</v>
          </cell>
          <cell r="AG29">
            <v>210</v>
          </cell>
          <cell r="AH29">
            <v>810</v>
          </cell>
          <cell r="AI29">
            <v>30</v>
          </cell>
          <cell r="AJ29">
            <v>165</v>
          </cell>
          <cell r="AK29">
            <v>1110</v>
          </cell>
          <cell r="AL29">
            <v>60</v>
          </cell>
          <cell r="AM29">
            <v>285</v>
          </cell>
          <cell r="AN29">
            <v>2955</v>
          </cell>
          <cell r="AO29">
            <v>120</v>
          </cell>
          <cell r="AP29">
            <v>660</v>
          </cell>
          <cell r="AQ29">
            <v>22801.800000000003</v>
          </cell>
          <cell r="AR29">
            <v>443.7</v>
          </cell>
          <cell r="AS29">
            <v>669.60000000000014</v>
          </cell>
          <cell r="AT29">
            <v>23915.100000000002</v>
          </cell>
          <cell r="AU29">
            <v>43</v>
          </cell>
          <cell r="AV29">
            <v>73</v>
          </cell>
          <cell r="AW29">
            <v>49</v>
          </cell>
          <cell r="AX29">
            <v>165</v>
          </cell>
          <cell r="AY29">
            <v>12058.842105263157</v>
          </cell>
          <cell r="AZ29">
            <v>192535.2</v>
          </cell>
          <cell r="BA29">
            <v>673057.5421052631</v>
          </cell>
          <cell r="BB29">
            <v>76</v>
          </cell>
          <cell r="BC29">
            <v>73</v>
          </cell>
          <cell r="BD29">
            <v>49</v>
          </cell>
          <cell r="BE29">
            <v>25479.600000000002</v>
          </cell>
          <cell r="BF29">
            <v>258577.83120660958</v>
          </cell>
          <cell r="BG29">
            <v>957114.97331187269</v>
          </cell>
          <cell r="BH29">
            <v>398797.90554661362</v>
          </cell>
          <cell r="BI29">
            <v>319038.3244372909</v>
          </cell>
          <cell r="BJ29">
            <v>239278.74332796817</v>
          </cell>
          <cell r="BK29">
            <v>17</v>
          </cell>
          <cell r="BL29">
            <v>15470</v>
          </cell>
        </row>
        <row r="30">
          <cell r="A30">
            <v>1049</v>
          </cell>
          <cell r="B30" t="str">
            <v>Osborne Nursery School</v>
          </cell>
          <cell r="C30">
            <v>106</v>
          </cell>
          <cell r="D30">
            <v>108</v>
          </cell>
          <cell r="E30">
            <v>72</v>
          </cell>
          <cell r="F30">
            <v>16</v>
          </cell>
          <cell r="G30">
            <v>16</v>
          </cell>
          <cell r="H30">
            <v>9</v>
          </cell>
          <cell r="I30">
            <v>1590</v>
          </cell>
          <cell r="J30">
            <v>1620</v>
          </cell>
          <cell r="K30">
            <v>1080</v>
          </cell>
          <cell r="L30">
            <v>240</v>
          </cell>
          <cell r="M30">
            <v>230</v>
          </cell>
          <cell r="N30">
            <v>135</v>
          </cell>
          <cell r="O30">
            <v>28</v>
          </cell>
          <cell r="P30">
            <v>32</v>
          </cell>
          <cell r="Q30">
            <v>34</v>
          </cell>
          <cell r="R30">
            <v>420</v>
          </cell>
          <cell r="S30">
            <v>480</v>
          </cell>
          <cell r="T30">
            <v>510</v>
          </cell>
          <cell r="U30">
            <v>53</v>
          </cell>
          <cell r="V30">
            <v>53</v>
          </cell>
          <cell r="W30">
            <v>53</v>
          </cell>
          <cell r="X30">
            <v>795</v>
          </cell>
          <cell r="Y30">
            <v>900</v>
          </cell>
          <cell r="Z30">
            <v>615</v>
          </cell>
          <cell r="AA30">
            <v>45</v>
          </cell>
          <cell r="AB30">
            <v>45</v>
          </cell>
          <cell r="AC30">
            <v>45</v>
          </cell>
          <cell r="AD30">
            <v>338316.4</v>
          </cell>
          <cell r="AE30">
            <v>675</v>
          </cell>
          <cell r="AF30">
            <v>105</v>
          </cell>
          <cell r="AG30">
            <v>360</v>
          </cell>
          <cell r="AH30">
            <v>480</v>
          </cell>
          <cell r="AI30">
            <v>105</v>
          </cell>
          <cell r="AJ30">
            <v>195</v>
          </cell>
          <cell r="AK30">
            <v>750</v>
          </cell>
          <cell r="AL30">
            <v>60</v>
          </cell>
          <cell r="AM30">
            <v>225</v>
          </cell>
          <cell r="AN30">
            <v>1905</v>
          </cell>
          <cell r="AO30">
            <v>270</v>
          </cell>
          <cell r="AP30">
            <v>780</v>
          </cell>
          <cell r="AQ30">
            <v>14694.9</v>
          </cell>
          <cell r="AR30">
            <v>987.45</v>
          </cell>
          <cell r="AS30">
            <v>782.4</v>
          </cell>
          <cell r="AT30">
            <v>16464.75</v>
          </cell>
          <cell r="AU30">
            <v>23</v>
          </cell>
          <cell r="AV30">
            <v>20</v>
          </cell>
          <cell r="AW30">
            <v>17</v>
          </cell>
          <cell r="AX30">
            <v>60</v>
          </cell>
          <cell r="AY30">
            <v>4342.78947368421</v>
          </cell>
          <cell r="AZ30">
            <v>145411.20000000001</v>
          </cell>
          <cell r="BA30">
            <v>504535.13947368425</v>
          </cell>
          <cell r="BB30">
            <v>53</v>
          </cell>
          <cell r="BC30">
            <v>60</v>
          </cell>
          <cell r="BD30">
            <v>41</v>
          </cell>
          <cell r="BE30">
            <v>19879.800000000003</v>
          </cell>
          <cell r="BF30">
            <v>213453.65294889305</v>
          </cell>
          <cell r="BG30">
            <v>737868.59242257732</v>
          </cell>
          <cell r="BH30">
            <v>307445.24684274057</v>
          </cell>
          <cell r="BI30">
            <v>245956.19747419245</v>
          </cell>
          <cell r="BJ30">
            <v>184467.14810564433</v>
          </cell>
          <cell r="BK30">
            <v>16</v>
          </cell>
          <cell r="BL30">
            <v>14560</v>
          </cell>
        </row>
        <row r="31">
          <cell r="A31">
            <v>1802</v>
          </cell>
          <cell r="B31" t="str">
            <v>Edith Cadbury Nursery School</v>
          </cell>
          <cell r="C31">
            <v>50</v>
          </cell>
          <cell r="D31">
            <v>68</v>
          </cell>
          <cell r="E31">
            <v>39</v>
          </cell>
          <cell r="F31">
            <v>14</v>
          </cell>
          <cell r="G31">
            <v>20</v>
          </cell>
          <cell r="H31">
            <v>12</v>
          </cell>
          <cell r="I31">
            <v>750</v>
          </cell>
          <cell r="J31">
            <v>1020</v>
          </cell>
          <cell r="K31">
            <v>585</v>
          </cell>
          <cell r="L31">
            <v>210</v>
          </cell>
          <cell r="M31">
            <v>300</v>
          </cell>
          <cell r="N31">
            <v>180</v>
          </cell>
          <cell r="O31">
            <v>28</v>
          </cell>
          <cell r="P31">
            <v>28</v>
          </cell>
          <cell r="Q31">
            <v>19</v>
          </cell>
          <cell r="R31">
            <v>420</v>
          </cell>
          <cell r="S31">
            <v>420</v>
          </cell>
          <cell r="T31">
            <v>285</v>
          </cell>
          <cell r="U31">
            <v>22</v>
          </cell>
          <cell r="V31">
            <v>22</v>
          </cell>
          <cell r="W31">
            <v>22</v>
          </cell>
          <cell r="X31">
            <v>330</v>
          </cell>
          <cell r="Y31">
            <v>525</v>
          </cell>
          <cell r="Z31">
            <v>285</v>
          </cell>
          <cell r="AA31">
            <v>60</v>
          </cell>
          <cell r="AB31">
            <v>60</v>
          </cell>
          <cell r="AC31">
            <v>60</v>
          </cell>
          <cell r="AD31">
            <v>210404.40000000002</v>
          </cell>
          <cell r="AE31">
            <v>240</v>
          </cell>
          <cell r="AF31">
            <v>240</v>
          </cell>
          <cell r="AG31">
            <v>105</v>
          </cell>
          <cell r="AH31">
            <v>210</v>
          </cell>
          <cell r="AI31">
            <v>210</v>
          </cell>
          <cell r="AJ31">
            <v>45</v>
          </cell>
          <cell r="AK31">
            <v>315</v>
          </cell>
          <cell r="AL31">
            <v>405</v>
          </cell>
          <cell r="AM31">
            <v>150</v>
          </cell>
          <cell r="AN31">
            <v>765</v>
          </cell>
          <cell r="AO31">
            <v>855</v>
          </cell>
          <cell r="AP31">
            <v>300</v>
          </cell>
          <cell r="AQ31">
            <v>5920.0500000000011</v>
          </cell>
          <cell r="AR31">
            <v>3153.75</v>
          </cell>
          <cell r="AS31">
            <v>303.60000000000002</v>
          </cell>
          <cell r="AT31">
            <v>9377.4000000000015</v>
          </cell>
          <cell r="AU31">
            <v>18</v>
          </cell>
          <cell r="AV31">
            <v>35</v>
          </cell>
          <cell r="AW31">
            <v>19</v>
          </cell>
          <cell r="AX31">
            <v>72</v>
          </cell>
          <cell r="AY31">
            <v>5266.4210526315792</v>
          </cell>
          <cell r="AZ31">
            <v>117014.39999999999</v>
          </cell>
          <cell r="BA31">
            <v>342062.62105263158</v>
          </cell>
          <cell r="BB31">
            <v>22</v>
          </cell>
          <cell r="BC31">
            <v>35</v>
          </cell>
          <cell r="BD31">
            <v>19</v>
          </cell>
          <cell r="BE31">
            <v>9853.2000000000007</v>
          </cell>
          <cell r="BF31">
            <v>158164.6320856433</v>
          </cell>
          <cell r="BG31">
            <v>510080.4531382749</v>
          </cell>
          <cell r="BH31">
            <v>212533.52214094787</v>
          </cell>
          <cell r="BI31">
            <v>170026.81771275829</v>
          </cell>
          <cell r="BJ31">
            <v>127520.11328456871</v>
          </cell>
          <cell r="BK31">
            <v>1</v>
          </cell>
          <cell r="BL31">
            <v>910</v>
          </cell>
        </row>
        <row r="32">
          <cell r="A32">
            <v>2003</v>
          </cell>
          <cell r="B32" t="str">
            <v>Prince Albert Junior and Infant School</v>
          </cell>
          <cell r="C32">
            <v>63</v>
          </cell>
          <cell r="D32">
            <v>59</v>
          </cell>
          <cell r="E32">
            <v>57</v>
          </cell>
          <cell r="F32">
            <v>15</v>
          </cell>
          <cell r="G32">
            <v>8</v>
          </cell>
          <cell r="H32">
            <v>12</v>
          </cell>
          <cell r="I32">
            <v>945</v>
          </cell>
          <cell r="J32">
            <v>885</v>
          </cell>
          <cell r="K32">
            <v>855</v>
          </cell>
          <cell r="L32">
            <v>225</v>
          </cell>
          <cell r="M32">
            <v>120</v>
          </cell>
          <cell r="N32">
            <v>180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19</v>
          </cell>
          <cell r="V32">
            <v>19</v>
          </cell>
          <cell r="W32">
            <v>19</v>
          </cell>
          <cell r="X32">
            <v>285</v>
          </cell>
          <cell r="Y32">
            <v>225</v>
          </cell>
          <cell r="Z32">
            <v>165</v>
          </cell>
          <cell r="AA32">
            <v>45</v>
          </cell>
          <cell r="AB32">
            <v>45</v>
          </cell>
          <cell r="AC32">
            <v>45</v>
          </cell>
          <cell r="AD32">
            <v>220566.90000000002</v>
          </cell>
          <cell r="AE32">
            <v>15</v>
          </cell>
          <cell r="AF32">
            <v>405</v>
          </cell>
          <cell r="AG32">
            <v>465</v>
          </cell>
          <cell r="AH32">
            <v>0</v>
          </cell>
          <cell r="AI32">
            <v>405</v>
          </cell>
          <cell r="AJ32">
            <v>420</v>
          </cell>
          <cell r="AK32">
            <v>15</v>
          </cell>
          <cell r="AL32">
            <v>360</v>
          </cell>
          <cell r="AM32">
            <v>450</v>
          </cell>
          <cell r="AN32">
            <v>30</v>
          </cell>
          <cell r="AO32">
            <v>1170</v>
          </cell>
          <cell r="AP32">
            <v>1335</v>
          </cell>
          <cell r="AQ32">
            <v>228.75</v>
          </cell>
          <cell r="AR32">
            <v>4293.45</v>
          </cell>
          <cell r="AS32">
            <v>1351.2</v>
          </cell>
          <cell r="AT32">
            <v>5873.4</v>
          </cell>
          <cell r="AU32">
            <v>19</v>
          </cell>
          <cell r="AV32">
            <v>1</v>
          </cell>
          <cell r="AW32">
            <v>0</v>
          </cell>
          <cell r="AX32">
            <v>20</v>
          </cell>
          <cell r="AY32">
            <v>1382.578947368421</v>
          </cell>
          <cell r="AZ32">
            <v>0</v>
          </cell>
          <cell r="BA32">
            <v>227822.87894736844</v>
          </cell>
          <cell r="BB32">
            <v>19</v>
          </cell>
          <cell r="BC32">
            <v>15</v>
          </cell>
          <cell r="BD32">
            <v>11</v>
          </cell>
          <cell r="BE32">
            <v>5773.2000000000007</v>
          </cell>
          <cell r="BF32">
            <v>0</v>
          </cell>
          <cell r="BG32">
            <v>233596.07894736846</v>
          </cell>
          <cell r="BH32">
            <v>97331.699561403526</v>
          </cell>
          <cell r="BI32">
            <v>77865.359649122824</v>
          </cell>
          <cell r="BJ32">
            <v>58399.019736842121</v>
          </cell>
          <cell r="BK32">
            <v>0</v>
          </cell>
          <cell r="BL32">
            <v>0</v>
          </cell>
        </row>
        <row r="33">
          <cell r="A33">
            <v>2004</v>
          </cell>
          <cell r="B33" t="str">
            <v>Mapledene Primary School</v>
          </cell>
          <cell r="C33">
            <v>15</v>
          </cell>
          <cell r="D33">
            <v>24</v>
          </cell>
          <cell r="E33">
            <v>15</v>
          </cell>
          <cell r="F33">
            <v>0</v>
          </cell>
          <cell r="G33">
            <v>0</v>
          </cell>
          <cell r="H33">
            <v>0</v>
          </cell>
          <cell r="I33">
            <v>225</v>
          </cell>
          <cell r="J33">
            <v>360</v>
          </cell>
          <cell r="K33">
            <v>225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4</v>
          </cell>
          <cell r="V33">
            <v>4</v>
          </cell>
          <cell r="W33">
            <v>4</v>
          </cell>
          <cell r="X33">
            <v>60</v>
          </cell>
          <cell r="Y33">
            <v>90</v>
          </cell>
          <cell r="Z33">
            <v>45</v>
          </cell>
          <cell r="AA33">
            <v>0</v>
          </cell>
          <cell r="AB33">
            <v>0</v>
          </cell>
          <cell r="AC33">
            <v>0</v>
          </cell>
          <cell r="AD33">
            <v>55853.1</v>
          </cell>
          <cell r="AE33">
            <v>15</v>
          </cell>
          <cell r="AF33">
            <v>0</v>
          </cell>
          <cell r="AG33">
            <v>60</v>
          </cell>
          <cell r="AH33">
            <v>15</v>
          </cell>
          <cell r="AI33">
            <v>0</v>
          </cell>
          <cell r="AJ33">
            <v>60</v>
          </cell>
          <cell r="AK33">
            <v>15</v>
          </cell>
          <cell r="AL33">
            <v>0</v>
          </cell>
          <cell r="AM33">
            <v>240</v>
          </cell>
          <cell r="AN33">
            <v>45</v>
          </cell>
          <cell r="AO33">
            <v>0</v>
          </cell>
          <cell r="AP33">
            <v>360</v>
          </cell>
          <cell r="AQ33">
            <v>347.7</v>
          </cell>
          <cell r="AR33">
            <v>0</v>
          </cell>
          <cell r="AS33">
            <v>369.6</v>
          </cell>
          <cell r="AT33">
            <v>717.3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56570.400000000001</v>
          </cell>
          <cell r="BB33">
            <v>4</v>
          </cell>
          <cell r="BC33">
            <v>6</v>
          </cell>
          <cell r="BD33">
            <v>3</v>
          </cell>
          <cell r="BE33">
            <v>1683.0000000000005</v>
          </cell>
          <cell r="BF33">
            <v>0</v>
          </cell>
          <cell r="BG33">
            <v>58253.4</v>
          </cell>
          <cell r="BH33">
            <v>24272.25</v>
          </cell>
          <cell r="BI33">
            <v>19417.8</v>
          </cell>
          <cell r="BJ33">
            <v>14563.349999999999</v>
          </cell>
          <cell r="BK33">
            <v>0</v>
          </cell>
          <cell r="BL33">
            <v>0</v>
          </cell>
        </row>
        <row r="34">
          <cell r="A34">
            <v>2005</v>
          </cell>
          <cell r="B34" t="str">
            <v>Kings Heath Primary School</v>
          </cell>
          <cell r="C34">
            <v>34</v>
          </cell>
          <cell r="D34">
            <v>26</v>
          </cell>
          <cell r="E34">
            <v>34</v>
          </cell>
          <cell r="F34">
            <v>6</v>
          </cell>
          <cell r="G34">
            <v>0</v>
          </cell>
          <cell r="H34">
            <v>6</v>
          </cell>
          <cell r="I34">
            <v>510</v>
          </cell>
          <cell r="J34">
            <v>390</v>
          </cell>
          <cell r="K34">
            <v>510</v>
          </cell>
          <cell r="L34">
            <v>22.200000000000003</v>
          </cell>
          <cell r="M34">
            <v>0</v>
          </cell>
          <cell r="N34">
            <v>22.2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9</v>
          </cell>
          <cell r="V34">
            <v>9</v>
          </cell>
          <cell r="W34">
            <v>9</v>
          </cell>
          <cell r="X34">
            <v>135</v>
          </cell>
          <cell r="Y34">
            <v>90</v>
          </cell>
          <cell r="Z34">
            <v>120</v>
          </cell>
          <cell r="AA34">
            <v>3.7</v>
          </cell>
          <cell r="AB34">
            <v>3.7</v>
          </cell>
          <cell r="AC34">
            <v>3.7</v>
          </cell>
          <cell r="AD34">
            <v>99592.5</v>
          </cell>
          <cell r="AE34">
            <v>15</v>
          </cell>
          <cell r="AF34">
            <v>0</v>
          </cell>
          <cell r="AG34">
            <v>30</v>
          </cell>
          <cell r="AH34">
            <v>15</v>
          </cell>
          <cell r="AI34">
            <v>0</v>
          </cell>
          <cell r="AJ34">
            <v>30</v>
          </cell>
          <cell r="AK34">
            <v>15</v>
          </cell>
          <cell r="AL34">
            <v>15</v>
          </cell>
          <cell r="AM34">
            <v>30</v>
          </cell>
          <cell r="AN34">
            <v>45</v>
          </cell>
          <cell r="AO34">
            <v>15</v>
          </cell>
          <cell r="AP34">
            <v>90</v>
          </cell>
          <cell r="AQ34">
            <v>347.7</v>
          </cell>
          <cell r="AR34">
            <v>56.55</v>
          </cell>
          <cell r="AS34">
            <v>91.2</v>
          </cell>
          <cell r="AT34">
            <v>495.45</v>
          </cell>
          <cell r="AU34">
            <v>9</v>
          </cell>
          <cell r="AV34">
            <v>6</v>
          </cell>
          <cell r="AW34">
            <v>8</v>
          </cell>
          <cell r="AX34">
            <v>23</v>
          </cell>
          <cell r="AY34">
            <v>1663.6842105263158</v>
          </cell>
          <cell r="AZ34">
            <v>0</v>
          </cell>
          <cell r="BA34">
            <v>101751.63421052632</v>
          </cell>
          <cell r="BB34">
            <v>9</v>
          </cell>
          <cell r="BC34">
            <v>6</v>
          </cell>
          <cell r="BD34">
            <v>8</v>
          </cell>
          <cell r="BE34">
            <v>2958.0000000000005</v>
          </cell>
          <cell r="BF34">
            <v>0</v>
          </cell>
          <cell r="BG34">
            <v>104709.63421052632</v>
          </cell>
          <cell r="BH34">
            <v>43629.014254385969</v>
          </cell>
          <cell r="BI34">
            <v>34903.211403508772</v>
          </cell>
          <cell r="BJ34">
            <v>26177.408552631579</v>
          </cell>
          <cell r="BK34">
            <v>0</v>
          </cell>
          <cell r="BL34">
            <v>0</v>
          </cell>
        </row>
        <row r="35">
          <cell r="A35">
            <v>2008</v>
          </cell>
          <cell r="B35" t="str">
            <v>Shaw Hill Primary School</v>
          </cell>
          <cell r="C35">
            <v>49</v>
          </cell>
          <cell r="D35">
            <v>54</v>
          </cell>
          <cell r="E35">
            <v>41</v>
          </cell>
          <cell r="F35">
            <v>11</v>
          </cell>
          <cell r="G35">
            <v>4</v>
          </cell>
          <cell r="H35">
            <v>8</v>
          </cell>
          <cell r="I35">
            <v>735</v>
          </cell>
          <cell r="J35">
            <v>810</v>
          </cell>
          <cell r="K35">
            <v>615</v>
          </cell>
          <cell r="L35">
            <v>165</v>
          </cell>
          <cell r="M35">
            <v>60</v>
          </cell>
          <cell r="N35">
            <v>120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16</v>
          </cell>
          <cell r="V35">
            <v>16</v>
          </cell>
          <cell r="W35">
            <v>16</v>
          </cell>
          <cell r="X35">
            <v>240</v>
          </cell>
          <cell r="Y35">
            <v>210</v>
          </cell>
          <cell r="Z35">
            <v>210</v>
          </cell>
          <cell r="AA35">
            <v>30</v>
          </cell>
          <cell r="AB35">
            <v>30</v>
          </cell>
          <cell r="AC35">
            <v>30</v>
          </cell>
          <cell r="AD35">
            <v>172518.59999999998</v>
          </cell>
          <cell r="AE35">
            <v>195</v>
          </cell>
          <cell r="AF35">
            <v>15</v>
          </cell>
          <cell r="AG35">
            <v>330</v>
          </cell>
          <cell r="AH35">
            <v>180</v>
          </cell>
          <cell r="AI35">
            <v>15</v>
          </cell>
          <cell r="AJ35">
            <v>240</v>
          </cell>
          <cell r="AK35">
            <v>120</v>
          </cell>
          <cell r="AL35">
            <v>15</v>
          </cell>
          <cell r="AM35">
            <v>435</v>
          </cell>
          <cell r="AN35">
            <v>495</v>
          </cell>
          <cell r="AO35">
            <v>45</v>
          </cell>
          <cell r="AP35">
            <v>1005</v>
          </cell>
          <cell r="AQ35">
            <v>3806.4</v>
          </cell>
          <cell r="AR35">
            <v>165.3</v>
          </cell>
          <cell r="AS35">
            <v>1018.8</v>
          </cell>
          <cell r="AT35">
            <v>4990.5</v>
          </cell>
          <cell r="AU35">
            <v>2</v>
          </cell>
          <cell r="AV35">
            <v>1</v>
          </cell>
          <cell r="AW35">
            <v>1</v>
          </cell>
          <cell r="AX35">
            <v>4</v>
          </cell>
          <cell r="AY35">
            <v>286.84210526315786</v>
          </cell>
          <cell r="AZ35">
            <v>0</v>
          </cell>
          <cell r="BA35">
            <v>177795.94210526312</v>
          </cell>
          <cell r="BB35">
            <v>16</v>
          </cell>
          <cell r="BC35">
            <v>14</v>
          </cell>
          <cell r="BD35">
            <v>14</v>
          </cell>
          <cell r="BE35">
            <v>5671.2000000000007</v>
          </cell>
          <cell r="BF35">
            <v>0</v>
          </cell>
          <cell r="BG35">
            <v>183467.14210526313</v>
          </cell>
          <cell r="BH35">
            <v>76444.642543859634</v>
          </cell>
          <cell r="BI35">
            <v>61155.714035087709</v>
          </cell>
          <cell r="BJ35">
            <v>45866.785526315783</v>
          </cell>
          <cell r="BK35">
            <v>0</v>
          </cell>
          <cell r="BL35">
            <v>0</v>
          </cell>
        </row>
        <row r="36">
          <cell r="A36">
            <v>2011</v>
          </cell>
          <cell r="B36" t="str">
            <v>Wheelers Lane Primary School</v>
          </cell>
          <cell r="C36">
            <v>39</v>
          </cell>
          <cell r="D36">
            <v>39</v>
          </cell>
          <cell r="E36">
            <v>37</v>
          </cell>
          <cell r="F36">
            <v>0</v>
          </cell>
          <cell r="G36">
            <v>0</v>
          </cell>
          <cell r="H36">
            <v>0</v>
          </cell>
          <cell r="I36">
            <v>585</v>
          </cell>
          <cell r="J36">
            <v>585</v>
          </cell>
          <cell r="K36">
            <v>555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12</v>
          </cell>
          <cell r="V36">
            <v>12</v>
          </cell>
          <cell r="W36">
            <v>12</v>
          </cell>
          <cell r="X36">
            <v>180</v>
          </cell>
          <cell r="Y36">
            <v>240</v>
          </cell>
          <cell r="Z36">
            <v>180</v>
          </cell>
          <cell r="AA36">
            <v>0</v>
          </cell>
          <cell r="AB36">
            <v>0</v>
          </cell>
          <cell r="AC36">
            <v>0</v>
          </cell>
          <cell r="AD36">
            <v>118535.4</v>
          </cell>
          <cell r="AE36">
            <v>30</v>
          </cell>
          <cell r="AF36">
            <v>15</v>
          </cell>
          <cell r="AG36">
            <v>45</v>
          </cell>
          <cell r="AH36">
            <v>30</v>
          </cell>
          <cell r="AI36">
            <v>15</v>
          </cell>
          <cell r="AJ36">
            <v>45</v>
          </cell>
          <cell r="AK36">
            <v>120</v>
          </cell>
          <cell r="AL36">
            <v>15</v>
          </cell>
          <cell r="AM36">
            <v>45</v>
          </cell>
          <cell r="AN36">
            <v>180</v>
          </cell>
          <cell r="AO36">
            <v>45</v>
          </cell>
          <cell r="AP36">
            <v>135</v>
          </cell>
          <cell r="AQ36">
            <v>1409.1</v>
          </cell>
          <cell r="AR36">
            <v>165.3</v>
          </cell>
          <cell r="AS36">
            <v>136.80000000000001</v>
          </cell>
          <cell r="AT36">
            <v>1711.1999999999998</v>
          </cell>
          <cell r="AU36">
            <v>12</v>
          </cell>
          <cell r="AV36">
            <v>0</v>
          </cell>
          <cell r="AW36">
            <v>0</v>
          </cell>
          <cell r="AX36">
            <v>12</v>
          </cell>
          <cell r="AY36">
            <v>826.10526315789468</v>
          </cell>
          <cell r="AZ36">
            <v>0</v>
          </cell>
          <cell r="BA36">
            <v>121072.70526315788</v>
          </cell>
          <cell r="BB36">
            <v>12</v>
          </cell>
          <cell r="BC36">
            <v>16</v>
          </cell>
          <cell r="BD36">
            <v>12</v>
          </cell>
          <cell r="BE36">
            <v>5181.6000000000004</v>
          </cell>
          <cell r="BF36">
            <v>0</v>
          </cell>
          <cell r="BG36">
            <v>126254.30526315789</v>
          </cell>
          <cell r="BH36">
            <v>52605.960526315786</v>
          </cell>
          <cell r="BI36">
            <v>42084.768421052628</v>
          </cell>
          <cell r="BJ36">
            <v>31563.576315789469</v>
          </cell>
          <cell r="BK36">
            <v>0</v>
          </cell>
          <cell r="BL36">
            <v>0</v>
          </cell>
        </row>
        <row r="37">
          <cell r="A37">
            <v>2014</v>
          </cell>
          <cell r="B37" t="str">
            <v>Barford Primary School</v>
          </cell>
          <cell r="C37">
            <v>27</v>
          </cell>
          <cell r="D37">
            <v>31</v>
          </cell>
          <cell r="E37">
            <v>26</v>
          </cell>
          <cell r="F37">
            <v>0</v>
          </cell>
          <cell r="G37">
            <v>0</v>
          </cell>
          <cell r="H37">
            <v>0</v>
          </cell>
          <cell r="I37">
            <v>405</v>
          </cell>
          <cell r="J37">
            <v>465</v>
          </cell>
          <cell r="K37">
            <v>390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7</v>
          </cell>
          <cell r="V37">
            <v>7</v>
          </cell>
          <cell r="W37">
            <v>7</v>
          </cell>
          <cell r="X37">
            <v>105</v>
          </cell>
          <cell r="Y37">
            <v>135</v>
          </cell>
          <cell r="Z37">
            <v>60</v>
          </cell>
          <cell r="AA37">
            <v>0</v>
          </cell>
          <cell r="AB37">
            <v>0</v>
          </cell>
          <cell r="AC37">
            <v>0</v>
          </cell>
          <cell r="AD37">
            <v>86665.799999999988</v>
          </cell>
          <cell r="AE37">
            <v>30</v>
          </cell>
          <cell r="AF37">
            <v>210</v>
          </cell>
          <cell r="AG37">
            <v>45</v>
          </cell>
          <cell r="AH37">
            <v>30</v>
          </cell>
          <cell r="AI37">
            <v>210</v>
          </cell>
          <cell r="AJ37">
            <v>30</v>
          </cell>
          <cell r="AK37">
            <v>105</v>
          </cell>
          <cell r="AL37">
            <v>150</v>
          </cell>
          <cell r="AM37">
            <v>60</v>
          </cell>
          <cell r="AN37">
            <v>165</v>
          </cell>
          <cell r="AO37">
            <v>570</v>
          </cell>
          <cell r="AP37">
            <v>135</v>
          </cell>
          <cell r="AQ37">
            <v>1290.1500000000001</v>
          </cell>
          <cell r="AR37">
            <v>2088</v>
          </cell>
          <cell r="AS37">
            <v>136.80000000000001</v>
          </cell>
          <cell r="AT37">
            <v>3514.9500000000003</v>
          </cell>
          <cell r="AU37">
            <v>7</v>
          </cell>
          <cell r="AV37">
            <v>0</v>
          </cell>
          <cell r="AW37">
            <v>4</v>
          </cell>
          <cell r="AX37">
            <v>11</v>
          </cell>
          <cell r="AY37">
            <v>780.21052631578937</v>
          </cell>
          <cell r="AZ37">
            <v>0</v>
          </cell>
          <cell r="BA37">
            <v>90960.960526315772</v>
          </cell>
          <cell r="BB37">
            <v>7</v>
          </cell>
          <cell r="BC37">
            <v>9</v>
          </cell>
          <cell r="BD37">
            <v>4</v>
          </cell>
          <cell r="BE37">
            <v>2580.6000000000004</v>
          </cell>
          <cell r="BF37">
            <v>0</v>
          </cell>
          <cell r="BG37">
            <v>93541.560526315778</v>
          </cell>
          <cell r="BH37">
            <v>38975.650219298244</v>
          </cell>
          <cell r="BI37">
            <v>31180.520175438593</v>
          </cell>
          <cell r="BJ37">
            <v>23385.390131578944</v>
          </cell>
          <cell r="BK37">
            <v>0</v>
          </cell>
          <cell r="BL37">
            <v>0</v>
          </cell>
        </row>
        <row r="38">
          <cell r="A38">
            <v>2015</v>
          </cell>
          <cell r="B38" t="str">
            <v>James Watt Primary School</v>
          </cell>
          <cell r="C38">
            <v>32</v>
          </cell>
          <cell r="D38">
            <v>42</v>
          </cell>
          <cell r="E38">
            <v>32</v>
          </cell>
          <cell r="F38">
            <v>0</v>
          </cell>
          <cell r="G38">
            <v>0</v>
          </cell>
          <cell r="H38">
            <v>0</v>
          </cell>
          <cell r="I38">
            <v>480</v>
          </cell>
          <cell r="J38">
            <v>630</v>
          </cell>
          <cell r="K38">
            <v>480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6</v>
          </cell>
          <cell r="V38">
            <v>6</v>
          </cell>
          <cell r="W38">
            <v>6</v>
          </cell>
          <cell r="X38">
            <v>90</v>
          </cell>
          <cell r="Y38">
            <v>165</v>
          </cell>
          <cell r="Z38">
            <v>45</v>
          </cell>
          <cell r="AA38">
            <v>0</v>
          </cell>
          <cell r="AB38">
            <v>0</v>
          </cell>
          <cell r="AC38">
            <v>0</v>
          </cell>
          <cell r="AD38">
            <v>109429.8</v>
          </cell>
          <cell r="AE38">
            <v>150</v>
          </cell>
          <cell r="AF38">
            <v>120</v>
          </cell>
          <cell r="AG38">
            <v>180</v>
          </cell>
          <cell r="AH38">
            <v>135</v>
          </cell>
          <cell r="AI38">
            <v>120</v>
          </cell>
          <cell r="AJ38">
            <v>195</v>
          </cell>
          <cell r="AK38">
            <v>135</v>
          </cell>
          <cell r="AL38">
            <v>135</v>
          </cell>
          <cell r="AM38">
            <v>345</v>
          </cell>
          <cell r="AN38">
            <v>420</v>
          </cell>
          <cell r="AO38">
            <v>375</v>
          </cell>
          <cell r="AP38">
            <v>720</v>
          </cell>
          <cell r="AQ38">
            <v>3239.1000000000004</v>
          </cell>
          <cell r="AR38">
            <v>1378.95</v>
          </cell>
          <cell r="AS38">
            <v>734.40000000000009</v>
          </cell>
          <cell r="AT38">
            <v>5352.4500000000007</v>
          </cell>
          <cell r="AU38">
            <v>6</v>
          </cell>
          <cell r="AV38">
            <v>12</v>
          </cell>
          <cell r="AW38">
            <v>3</v>
          </cell>
          <cell r="AX38">
            <v>21</v>
          </cell>
          <cell r="AY38">
            <v>1531.7368421052631</v>
          </cell>
          <cell r="AZ38">
            <v>0</v>
          </cell>
          <cell r="BA38">
            <v>116313.98684210527</v>
          </cell>
          <cell r="BB38">
            <v>6</v>
          </cell>
          <cell r="BC38">
            <v>11</v>
          </cell>
          <cell r="BD38">
            <v>3</v>
          </cell>
          <cell r="BE38">
            <v>2590.8000000000006</v>
          </cell>
          <cell r="BF38">
            <v>0</v>
          </cell>
          <cell r="BG38">
            <v>118904.78684210527</v>
          </cell>
          <cell r="BH38">
            <v>49543.661184210534</v>
          </cell>
          <cell r="BI38">
            <v>39634.928947368426</v>
          </cell>
          <cell r="BJ38">
            <v>29726.196710526317</v>
          </cell>
          <cell r="BK38">
            <v>0</v>
          </cell>
          <cell r="BL38">
            <v>0</v>
          </cell>
        </row>
        <row r="39">
          <cell r="A39">
            <v>2018</v>
          </cell>
          <cell r="B39" t="str">
            <v>The Oaks Primary School</v>
          </cell>
          <cell r="C39">
            <v>37</v>
          </cell>
          <cell r="D39">
            <v>44</v>
          </cell>
          <cell r="E39">
            <v>22</v>
          </cell>
          <cell r="F39">
            <v>3</v>
          </cell>
          <cell r="G39">
            <v>8</v>
          </cell>
          <cell r="H39">
            <v>2</v>
          </cell>
          <cell r="I39">
            <v>555</v>
          </cell>
          <cell r="J39">
            <v>660</v>
          </cell>
          <cell r="K39">
            <v>330</v>
          </cell>
          <cell r="L39">
            <v>45</v>
          </cell>
          <cell r="M39">
            <v>120</v>
          </cell>
          <cell r="N39">
            <v>30</v>
          </cell>
          <cell r="O39">
            <v>16</v>
          </cell>
          <cell r="P39">
            <v>15</v>
          </cell>
          <cell r="Q39">
            <v>20</v>
          </cell>
          <cell r="R39">
            <v>240</v>
          </cell>
          <cell r="S39">
            <v>225</v>
          </cell>
          <cell r="T39">
            <v>300</v>
          </cell>
          <cell r="U39">
            <v>24</v>
          </cell>
          <cell r="V39">
            <v>24</v>
          </cell>
          <cell r="W39">
            <v>24</v>
          </cell>
          <cell r="X39">
            <v>360</v>
          </cell>
          <cell r="Y39">
            <v>375</v>
          </cell>
          <cell r="Z39">
            <v>270</v>
          </cell>
          <cell r="AA39">
            <v>30</v>
          </cell>
          <cell r="AB39">
            <v>30</v>
          </cell>
          <cell r="AC39">
            <v>30</v>
          </cell>
          <cell r="AD39">
            <v>120649.19999999998</v>
          </cell>
          <cell r="AE39">
            <v>450</v>
          </cell>
          <cell r="AF39">
            <v>60</v>
          </cell>
          <cell r="AG39">
            <v>15</v>
          </cell>
          <cell r="AH39">
            <v>255</v>
          </cell>
          <cell r="AI39">
            <v>45</v>
          </cell>
          <cell r="AJ39">
            <v>15</v>
          </cell>
          <cell r="AK39">
            <v>540</v>
          </cell>
          <cell r="AL39">
            <v>75</v>
          </cell>
          <cell r="AM39">
            <v>15</v>
          </cell>
          <cell r="AN39">
            <v>1245</v>
          </cell>
          <cell r="AO39">
            <v>180</v>
          </cell>
          <cell r="AP39">
            <v>45</v>
          </cell>
          <cell r="AQ39">
            <v>9598.3499999999985</v>
          </cell>
          <cell r="AR39">
            <v>661.19999999999993</v>
          </cell>
          <cell r="AS39">
            <v>45.6</v>
          </cell>
          <cell r="AT39">
            <v>10305.15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78703.199999999997</v>
          </cell>
          <cell r="BA39">
            <v>209657.55</v>
          </cell>
          <cell r="BB39">
            <v>24</v>
          </cell>
          <cell r="BC39">
            <v>25</v>
          </cell>
          <cell r="BD39">
            <v>18</v>
          </cell>
          <cell r="BE39">
            <v>8639.4000000000015</v>
          </cell>
          <cell r="BF39">
            <v>0</v>
          </cell>
          <cell r="BG39">
            <v>218296.94999999998</v>
          </cell>
          <cell r="BH39">
            <v>90957.0625</v>
          </cell>
          <cell r="BI39">
            <v>72765.649999999994</v>
          </cell>
          <cell r="BJ39">
            <v>54574.237499999996</v>
          </cell>
          <cell r="BK39">
            <v>0</v>
          </cell>
          <cell r="BL39">
            <v>0</v>
          </cell>
        </row>
        <row r="40">
          <cell r="A40">
            <v>2020</v>
          </cell>
          <cell r="B40" t="str">
            <v>Acocks Green Primary School</v>
          </cell>
          <cell r="C40">
            <v>60</v>
          </cell>
          <cell r="D40">
            <v>64</v>
          </cell>
          <cell r="E40">
            <v>47</v>
          </cell>
          <cell r="F40">
            <v>18</v>
          </cell>
          <cell r="G40">
            <v>13</v>
          </cell>
          <cell r="H40">
            <v>18</v>
          </cell>
          <cell r="I40">
            <v>900</v>
          </cell>
          <cell r="J40">
            <v>960</v>
          </cell>
          <cell r="K40">
            <v>705</v>
          </cell>
          <cell r="L40">
            <v>270</v>
          </cell>
          <cell r="M40">
            <v>195</v>
          </cell>
          <cell r="N40">
            <v>270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9</v>
          </cell>
          <cell r="V40">
            <v>9</v>
          </cell>
          <cell r="W40">
            <v>9</v>
          </cell>
          <cell r="X40">
            <v>135</v>
          </cell>
          <cell r="Y40">
            <v>285</v>
          </cell>
          <cell r="Z40">
            <v>15</v>
          </cell>
          <cell r="AA40">
            <v>0</v>
          </cell>
          <cell r="AB40">
            <v>0</v>
          </cell>
          <cell r="AC40">
            <v>0</v>
          </cell>
          <cell r="AD40">
            <v>227233.5</v>
          </cell>
          <cell r="AE40">
            <v>0</v>
          </cell>
          <cell r="AF40">
            <v>105</v>
          </cell>
          <cell r="AG40">
            <v>285</v>
          </cell>
          <cell r="AH40">
            <v>0</v>
          </cell>
          <cell r="AI40">
            <v>75</v>
          </cell>
          <cell r="AJ40">
            <v>285</v>
          </cell>
          <cell r="AK40">
            <v>15</v>
          </cell>
          <cell r="AL40">
            <v>105</v>
          </cell>
          <cell r="AM40">
            <v>360</v>
          </cell>
          <cell r="AN40">
            <v>15</v>
          </cell>
          <cell r="AO40">
            <v>285</v>
          </cell>
          <cell r="AP40">
            <v>930</v>
          </cell>
          <cell r="AQ40">
            <v>118.95</v>
          </cell>
          <cell r="AR40">
            <v>1044</v>
          </cell>
          <cell r="AS40">
            <v>944.40000000000009</v>
          </cell>
          <cell r="AT40">
            <v>2107.3500000000004</v>
          </cell>
          <cell r="AU40">
            <v>6</v>
          </cell>
          <cell r="AV40">
            <v>0</v>
          </cell>
          <cell r="AW40">
            <v>0</v>
          </cell>
          <cell r="AX40">
            <v>6</v>
          </cell>
          <cell r="AY40">
            <v>413.05263157894734</v>
          </cell>
          <cell r="AZ40">
            <v>0</v>
          </cell>
          <cell r="BA40">
            <v>229753.90263157897</v>
          </cell>
          <cell r="BB40">
            <v>9</v>
          </cell>
          <cell r="BC40">
            <v>19</v>
          </cell>
          <cell r="BD40">
            <v>1</v>
          </cell>
          <cell r="BE40">
            <v>3753.6000000000008</v>
          </cell>
          <cell r="BF40">
            <v>0</v>
          </cell>
          <cell r="BG40">
            <v>233507.50263157897</v>
          </cell>
          <cell r="BH40">
            <v>97294.792763157908</v>
          </cell>
          <cell r="BI40">
            <v>77835.834210526329</v>
          </cell>
          <cell r="BJ40">
            <v>58376.87565789475</v>
          </cell>
          <cell r="BK40">
            <v>0</v>
          </cell>
          <cell r="BL40">
            <v>0</v>
          </cell>
        </row>
        <row r="41">
          <cell r="A41">
            <v>2021</v>
          </cell>
          <cell r="B41" t="str">
            <v>PAGANEL PRIMARY SCHOOL</v>
          </cell>
          <cell r="C41">
            <v>25</v>
          </cell>
          <cell r="D41">
            <v>24</v>
          </cell>
          <cell r="E41">
            <v>18</v>
          </cell>
          <cell r="F41">
            <v>0</v>
          </cell>
          <cell r="G41">
            <v>0</v>
          </cell>
          <cell r="H41">
            <v>0</v>
          </cell>
          <cell r="I41">
            <v>375</v>
          </cell>
          <cell r="J41">
            <v>360</v>
          </cell>
          <cell r="K41">
            <v>270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12</v>
          </cell>
          <cell r="V41">
            <v>12</v>
          </cell>
          <cell r="W41">
            <v>12</v>
          </cell>
          <cell r="X41">
            <v>180</v>
          </cell>
          <cell r="Y41">
            <v>180</v>
          </cell>
          <cell r="Z41">
            <v>195</v>
          </cell>
          <cell r="AA41">
            <v>0</v>
          </cell>
          <cell r="AB41">
            <v>0</v>
          </cell>
          <cell r="AC41">
            <v>0</v>
          </cell>
          <cell r="AD41">
            <v>69348.899999999994</v>
          </cell>
          <cell r="AE41">
            <v>60</v>
          </cell>
          <cell r="AF41">
            <v>150</v>
          </cell>
          <cell r="AG41">
            <v>60</v>
          </cell>
          <cell r="AH41">
            <v>45</v>
          </cell>
          <cell r="AI41">
            <v>75</v>
          </cell>
          <cell r="AJ41">
            <v>45</v>
          </cell>
          <cell r="AK41">
            <v>75</v>
          </cell>
          <cell r="AL41">
            <v>120</v>
          </cell>
          <cell r="AM41">
            <v>45</v>
          </cell>
          <cell r="AN41">
            <v>180</v>
          </cell>
          <cell r="AO41">
            <v>345</v>
          </cell>
          <cell r="AP41">
            <v>150</v>
          </cell>
          <cell r="AQ41">
            <v>1390.8</v>
          </cell>
          <cell r="AR41">
            <v>1257.1500000000001</v>
          </cell>
          <cell r="AS41">
            <v>151.20000000000002</v>
          </cell>
          <cell r="AT41">
            <v>2799.1499999999996</v>
          </cell>
          <cell r="AU41">
            <v>0</v>
          </cell>
          <cell r="AV41">
            <v>12</v>
          </cell>
          <cell r="AW41">
            <v>0</v>
          </cell>
          <cell r="AX41">
            <v>12</v>
          </cell>
          <cell r="AY41">
            <v>894.94736842105272</v>
          </cell>
          <cell r="AZ41">
            <v>0</v>
          </cell>
          <cell r="BA41">
            <v>73042.997368421042</v>
          </cell>
          <cell r="BB41">
            <v>12</v>
          </cell>
          <cell r="BC41">
            <v>12</v>
          </cell>
          <cell r="BD41">
            <v>13</v>
          </cell>
          <cell r="BE41">
            <v>4783.8000000000011</v>
          </cell>
          <cell r="BF41">
            <v>0</v>
          </cell>
          <cell r="BG41">
            <v>77826.797368421045</v>
          </cell>
          <cell r="BH41">
            <v>32427.8322368421</v>
          </cell>
          <cell r="BI41">
            <v>25942.26578947368</v>
          </cell>
          <cell r="BJ41">
            <v>19456.699342105261</v>
          </cell>
          <cell r="BK41">
            <v>0</v>
          </cell>
          <cell r="BL41">
            <v>0</v>
          </cell>
        </row>
        <row r="42">
          <cell r="A42">
            <v>2025</v>
          </cell>
          <cell r="B42" t="str">
            <v>Birches Green Infant School</v>
          </cell>
          <cell r="C42">
            <v>0</v>
          </cell>
          <cell r="D42">
            <v>32</v>
          </cell>
          <cell r="E42">
            <v>0</v>
          </cell>
          <cell r="F42">
            <v>0</v>
          </cell>
          <cell r="G42">
            <v>11</v>
          </cell>
          <cell r="H42">
            <v>0</v>
          </cell>
          <cell r="I42">
            <v>0</v>
          </cell>
          <cell r="J42">
            <v>480</v>
          </cell>
          <cell r="K42">
            <v>0</v>
          </cell>
          <cell r="L42">
            <v>0</v>
          </cell>
          <cell r="M42">
            <v>165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210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45446.700000000004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30</v>
          </cell>
          <cell r="AL42">
            <v>240</v>
          </cell>
          <cell r="AM42">
            <v>90</v>
          </cell>
          <cell r="AN42">
            <v>30</v>
          </cell>
          <cell r="AO42">
            <v>240</v>
          </cell>
          <cell r="AP42">
            <v>90</v>
          </cell>
          <cell r="AQ42">
            <v>237.9</v>
          </cell>
          <cell r="AR42">
            <v>904.8</v>
          </cell>
          <cell r="AS42">
            <v>93.600000000000009</v>
          </cell>
          <cell r="AT42">
            <v>1236.3</v>
          </cell>
          <cell r="AU42">
            <v>0</v>
          </cell>
          <cell r="AV42">
            <v>8</v>
          </cell>
          <cell r="AW42">
            <v>0</v>
          </cell>
          <cell r="AX42">
            <v>8</v>
          </cell>
          <cell r="AY42">
            <v>596.63157894736844</v>
          </cell>
          <cell r="AZ42">
            <v>0</v>
          </cell>
          <cell r="BA42">
            <v>47279.631578947374</v>
          </cell>
          <cell r="BB42">
            <v>0</v>
          </cell>
          <cell r="BC42">
            <v>14</v>
          </cell>
          <cell r="BD42">
            <v>0</v>
          </cell>
          <cell r="BE42">
            <v>1856.4000000000003</v>
          </cell>
          <cell r="BF42">
            <v>0</v>
          </cell>
          <cell r="BG42">
            <v>49136.031578947375</v>
          </cell>
          <cell r="BH42">
            <v>20473.346491228072</v>
          </cell>
          <cell r="BI42">
            <v>16378.677192982459</v>
          </cell>
          <cell r="BJ42">
            <v>12284.007894736844</v>
          </cell>
          <cell r="BK42">
            <v>0</v>
          </cell>
          <cell r="BL42">
            <v>0</v>
          </cell>
        </row>
        <row r="43">
          <cell r="A43">
            <v>2030</v>
          </cell>
          <cell r="B43" t="str">
            <v>Bordesley Green Primary School</v>
          </cell>
          <cell r="C43">
            <v>52</v>
          </cell>
          <cell r="D43">
            <v>51</v>
          </cell>
          <cell r="E43">
            <v>49</v>
          </cell>
          <cell r="F43">
            <v>0</v>
          </cell>
          <cell r="G43">
            <v>0</v>
          </cell>
          <cell r="H43">
            <v>0</v>
          </cell>
          <cell r="I43">
            <v>780</v>
          </cell>
          <cell r="J43">
            <v>765</v>
          </cell>
          <cell r="K43">
            <v>735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16</v>
          </cell>
          <cell r="V43">
            <v>16</v>
          </cell>
          <cell r="W43">
            <v>16</v>
          </cell>
          <cell r="X43">
            <v>240</v>
          </cell>
          <cell r="Y43">
            <v>0</v>
          </cell>
          <cell r="Z43">
            <v>150</v>
          </cell>
          <cell r="AA43">
            <v>0</v>
          </cell>
          <cell r="AB43">
            <v>0</v>
          </cell>
          <cell r="AC43">
            <v>0</v>
          </cell>
          <cell r="AD43">
            <v>156665.1</v>
          </cell>
          <cell r="AE43">
            <v>15</v>
          </cell>
          <cell r="AF43">
            <v>150</v>
          </cell>
          <cell r="AG43">
            <v>540</v>
          </cell>
          <cell r="AH43">
            <v>15</v>
          </cell>
          <cell r="AI43">
            <v>120</v>
          </cell>
          <cell r="AJ43">
            <v>525</v>
          </cell>
          <cell r="AK43">
            <v>0</v>
          </cell>
          <cell r="AL43">
            <v>45</v>
          </cell>
          <cell r="AM43">
            <v>600</v>
          </cell>
          <cell r="AN43">
            <v>30</v>
          </cell>
          <cell r="AO43">
            <v>315</v>
          </cell>
          <cell r="AP43">
            <v>1665</v>
          </cell>
          <cell r="AQ43">
            <v>228.75</v>
          </cell>
          <cell r="AR43">
            <v>1144.05</v>
          </cell>
          <cell r="AS43">
            <v>1688.4</v>
          </cell>
          <cell r="AT43">
            <v>3061.2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159726.30000000002</v>
          </cell>
          <cell r="BB43">
            <v>16</v>
          </cell>
          <cell r="BC43">
            <v>0</v>
          </cell>
          <cell r="BD43">
            <v>10</v>
          </cell>
          <cell r="BE43">
            <v>3284.4000000000005</v>
          </cell>
          <cell r="BF43">
            <v>0</v>
          </cell>
          <cell r="BG43">
            <v>163010.70000000001</v>
          </cell>
          <cell r="BH43">
            <v>67921.125</v>
          </cell>
          <cell r="BI43">
            <v>54336.9</v>
          </cell>
          <cell r="BJ43">
            <v>40752.675000000003</v>
          </cell>
          <cell r="BK43">
            <v>0</v>
          </cell>
          <cell r="BL43">
            <v>0</v>
          </cell>
        </row>
        <row r="44">
          <cell r="A44">
            <v>2036</v>
          </cell>
          <cell r="B44" t="str">
            <v>Erdington Hall Primary School</v>
          </cell>
          <cell r="C44">
            <v>24</v>
          </cell>
          <cell r="D44">
            <v>23</v>
          </cell>
          <cell r="E44">
            <v>21</v>
          </cell>
          <cell r="F44">
            <v>5</v>
          </cell>
          <cell r="G44">
            <v>0</v>
          </cell>
          <cell r="H44">
            <v>0</v>
          </cell>
          <cell r="I44">
            <v>360</v>
          </cell>
          <cell r="J44">
            <v>345</v>
          </cell>
          <cell r="K44">
            <v>315</v>
          </cell>
          <cell r="L44">
            <v>75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5</v>
          </cell>
          <cell r="V44">
            <v>5</v>
          </cell>
          <cell r="W44">
            <v>5</v>
          </cell>
          <cell r="X44">
            <v>75</v>
          </cell>
          <cell r="Y44">
            <v>0</v>
          </cell>
          <cell r="Z44">
            <v>75</v>
          </cell>
          <cell r="AA44">
            <v>15</v>
          </cell>
          <cell r="AB44">
            <v>15</v>
          </cell>
          <cell r="AC44">
            <v>15</v>
          </cell>
          <cell r="AD44">
            <v>75446.399999999994</v>
          </cell>
          <cell r="AE44">
            <v>15</v>
          </cell>
          <cell r="AF44">
            <v>240</v>
          </cell>
          <cell r="AG44">
            <v>30</v>
          </cell>
          <cell r="AH44">
            <v>15</v>
          </cell>
          <cell r="AI44">
            <v>180</v>
          </cell>
          <cell r="AJ44">
            <v>30</v>
          </cell>
          <cell r="AK44">
            <v>15</v>
          </cell>
          <cell r="AL44">
            <v>270</v>
          </cell>
          <cell r="AM44">
            <v>15</v>
          </cell>
          <cell r="AN44">
            <v>45</v>
          </cell>
          <cell r="AO44">
            <v>690</v>
          </cell>
          <cell r="AP44">
            <v>75</v>
          </cell>
          <cell r="AQ44">
            <v>347.7</v>
          </cell>
          <cell r="AR44">
            <v>2531.6999999999998</v>
          </cell>
          <cell r="AS44">
            <v>75.599999999999994</v>
          </cell>
          <cell r="AT44">
            <v>2954.9999999999995</v>
          </cell>
          <cell r="AU44">
            <v>5</v>
          </cell>
          <cell r="AV44">
            <v>0</v>
          </cell>
          <cell r="AW44">
            <v>5</v>
          </cell>
          <cell r="AX44">
            <v>10</v>
          </cell>
          <cell r="AY44">
            <v>717.10526315789468</v>
          </cell>
          <cell r="AZ44">
            <v>0</v>
          </cell>
          <cell r="BA44">
            <v>79118.505263157887</v>
          </cell>
          <cell r="BB44">
            <v>5</v>
          </cell>
          <cell r="BC44">
            <v>0</v>
          </cell>
          <cell r="BD44">
            <v>5</v>
          </cell>
          <cell r="BE44">
            <v>1275</v>
          </cell>
          <cell r="BF44">
            <v>0</v>
          </cell>
          <cell r="BG44">
            <v>80393.505263157887</v>
          </cell>
          <cell r="BH44">
            <v>33497.293859649122</v>
          </cell>
          <cell r="BI44">
            <v>26797.835087719297</v>
          </cell>
          <cell r="BJ44">
            <v>20098.376315789472</v>
          </cell>
          <cell r="BK44">
            <v>0</v>
          </cell>
          <cell r="BL44">
            <v>0</v>
          </cell>
        </row>
        <row r="45">
          <cell r="A45">
            <v>2037</v>
          </cell>
          <cell r="B45" t="str">
            <v>Slade Primary School</v>
          </cell>
          <cell r="C45">
            <v>35</v>
          </cell>
          <cell r="D45">
            <v>32</v>
          </cell>
          <cell r="E45">
            <v>36</v>
          </cell>
          <cell r="F45">
            <v>7</v>
          </cell>
          <cell r="G45">
            <v>7</v>
          </cell>
          <cell r="H45">
            <v>7</v>
          </cell>
          <cell r="I45">
            <v>525</v>
          </cell>
          <cell r="J45">
            <v>480</v>
          </cell>
          <cell r="K45">
            <v>540</v>
          </cell>
          <cell r="L45">
            <v>90</v>
          </cell>
          <cell r="M45">
            <v>105</v>
          </cell>
          <cell r="N45">
            <v>105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6</v>
          </cell>
          <cell r="V45">
            <v>6</v>
          </cell>
          <cell r="W45">
            <v>6</v>
          </cell>
          <cell r="X45">
            <v>90</v>
          </cell>
          <cell r="Y45">
            <v>0</v>
          </cell>
          <cell r="Z45">
            <v>75</v>
          </cell>
          <cell r="AA45">
            <v>15</v>
          </cell>
          <cell r="AB45">
            <v>15</v>
          </cell>
          <cell r="AC45">
            <v>15</v>
          </cell>
          <cell r="AD45">
            <v>126502.79999999999</v>
          </cell>
          <cell r="AE45">
            <v>0</v>
          </cell>
          <cell r="AF45">
            <v>45</v>
          </cell>
          <cell r="AG45">
            <v>240</v>
          </cell>
          <cell r="AH45">
            <v>0</v>
          </cell>
          <cell r="AI45">
            <v>45</v>
          </cell>
          <cell r="AJ45">
            <v>240</v>
          </cell>
          <cell r="AK45">
            <v>0</v>
          </cell>
          <cell r="AL45">
            <v>45</v>
          </cell>
          <cell r="AM45">
            <v>270</v>
          </cell>
          <cell r="AN45">
            <v>0</v>
          </cell>
          <cell r="AO45">
            <v>135</v>
          </cell>
          <cell r="AP45">
            <v>750</v>
          </cell>
          <cell r="AQ45">
            <v>0</v>
          </cell>
          <cell r="AR45">
            <v>495.9</v>
          </cell>
          <cell r="AS45">
            <v>760.8</v>
          </cell>
          <cell r="AT45">
            <v>1256.6999999999998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68.84210526315789</v>
          </cell>
          <cell r="AZ45">
            <v>0</v>
          </cell>
          <cell r="BA45">
            <v>127828.34210526315</v>
          </cell>
          <cell r="BB45">
            <v>6</v>
          </cell>
          <cell r="BC45">
            <v>0</v>
          </cell>
          <cell r="BD45">
            <v>5</v>
          </cell>
          <cell r="BE45">
            <v>1397.4</v>
          </cell>
          <cell r="BF45">
            <v>0</v>
          </cell>
          <cell r="BG45">
            <v>129225.74210526314</v>
          </cell>
          <cell r="BH45">
            <v>53844.059210526313</v>
          </cell>
          <cell r="BI45">
            <v>43075.247368421049</v>
          </cell>
          <cell r="BJ45">
            <v>32306.435526315785</v>
          </cell>
          <cell r="BK45">
            <v>0</v>
          </cell>
          <cell r="BL45">
            <v>0</v>
          </cell>
        </row>
        <row r="46">
          <cell r="A46">
            <v>2038</v>
          </cell>
          <cell r="B46" t="str">
            <v>Nansen Primary School</v>
          </cell>
          <cell r="C46">
            <v>2</v>
          </cell>
          <cell r="D46">
            <v>23</v>
          </cell>
          <cell r="E46">
            <v>2</v>
          </cell>
          <cell r="F46">
            <v>0</v>
          </cell>
          <cell r="G46">
            <v>0</v>
          </cell>
          <cell r="H46">
            <v>0</v>
          </cell>
          <cell r="I46">
            <v>30</v>
          </cell>
          <cell r="J46">
            <v>345</v>
          </cell>
          <cell r="K46">
            <v>30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1</v>
          </cell>
          <cell r="W46">
            <v>1</v>
          </cell>
          <cell r="X46">
            <v>15</v>
          </cell>
          <cell r="Y46">
            <v>30</v>
          </cell>
          <cell r="Z46">
            <v>15</v>
          </cell>
          <cell r="AA46">
            <v>0</v>
          </cell>
          <cell r="AB46">
            <v>0</v>
          </cell>
          <cell r="AC46">
            <v>0</v>
          </cell>
          <cell r="AD46">
            <v>28373.7</v>
          </cell>
          <cell r="AE46">
            <v>15</v>
          </cell>
          <cell r="AF46">
            <v>0</v>
          </cell>
          <cell r="AG46">
            <v>15</v>
          </cell>
          <cell r="AH46">
            <v>15</v>
          </cell>
          <cell r="AI46">
            <v>0</v>
          </cell>
          <cell r="AJ46">
            <v>15</v>
          </cell>
          <cell r="AK46">
            <v>120</v>
          </cell>
          <cell r="AL46">
            <v>15</v>
          </cell>
          <cell r="AM46">
            <v>180</v>
          </cell>
          <cell r="AN46">
            <v>150</v>
          </cell>
          <cell r="AO46">
            <v>15</v>
          </cell>
          <cell r="AP46">
            <v>210</v>
          </cell>
          <cell r="AQ46">
            <v>1180.3499999999999</v>
          </cell>
          <cell r="AR46">
            <v>56.55</v>
          </cell>
          <cell r="AS46">
            <v>217.20000000000002</v>
          </cell>
          <cell r="AT46">
            <v>1454.1</v>
          </cell>
          <cell r="AU46">
            <v>1</v>
          </cell>
          <cell r="AV46">
            <v>2</v>
          </cell>
          <cell r="AW46">
            <v>0</v>
          </cell>
          <cell r="AX46">
            <v>3</v>
          </cell>
          <cell r="AY46">
            <v>218</v>
          </cell>
          <cell r="AZ46">
            <v>0</v>
          </cell>
          <cell r="BA46">
            <v>30045.8</v>
          </cell>
          <cell r="BB46">
            <v>1</v>
          </cell>
          <cell r="BC46">
            <v>2</v>
          </cell>
          <cell r="BD46">
            <v>1</v>
          </cell>
          <cell r="BE46">
            <v>520.20000000000005</v>
          </cell>
          <cell r="BF46">
            <v>0</v>
          </cell>
          <cell r="BG46">
            <v>30566</v>
          </cell>
          <cell r="BH46">
            <v>12735.833333333332</v>
          </cell>
          <cell r="BI46">
            <v>10188.666666666666</v>
          </cell>
          <cell r="BJ46">
            <v>7641.5</v>
          </cell>
          <cell r="BK46">
            <v>0</v>
          </cell>
          <cell r="BL46">
            <v>0</v>
          </cell>
        </row>
        <row r="47">
          <cell r="A47">
            <v>2039</v>
          </cell>
          <cell r="B47" t="str">
            <v>Canterbury Cross Primary School</v>
          </cell>
          <cell r="C47">
            <v>47</v>
          </cell>
          <cell r="D47">
            <v>64</v>
          </cell>
          <cell r="E47">
            <v>47</v>
          </cell>
          <cell r="F47">
            <v>0</v>
          </cell>
          <cell r="G47">
            <v>0</v>
          </cell>
          <cell r="H47">
            <v>0</v>
          </cell>
          <cell r="I47">
            <v>705</v>
          </cell>
          <cell r="J47">
            <v>960</v>
          </cell>
          <cell r="K47">
            <v>705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16</v>
          </cell>
          <cell r="V47">
            <v>16</v>
          </cell>
          <cell r="W47">
            <v>16</v>
          </cell>
          <cell r="X47">
            <v>240</v>
          </cell>
          <cell r="Y47">
            <v>225</v>
          </cell>
          <cell r="Z47">
            <v>195</v>
          </cell>
          <cell r="AA47">
            <v>0</v>
          </cell>
          <cell r="AB47">
            <v>0</v>
          </cell>
          <cell r="AC47">
            <v>0</v>
          </cell>
          <cell r="AD47">
            <v>163169.1</v>
          </cell>
          <cell r="AE47">
            <v>0</v>
          </cell>
          <cell r="AF47">
            <v>60</v>
          </cell>
          <cell r="AG47">
            <v>375</v>
          </cell>
          <cell r="AH47">
            <v>0</v>
          </cell>
          <cell r="AI47">
            <v>60</v>
          </cell>
          <cell r="AJ47">
            <v>375</v>
          </cell>
          <cell r="AK47">
            <v>0</v>
          </cell>
          <cell r="AL47">
            <v>90</v>
          </cell>
          <cell r="AM47">
            <v>480</v>
          </cell>
          <cell r="AN47">
            <v>0</v>
          </cell>
          <cell r="AO47">
            <v>210</v>
          </cell>
          <cell r="AP47">
            <v>1230</v>
          </cell>
          <cell r="AQ47">
            <v>0</v>
          </cell>
          <cell r="AR47">
            <v>774.3</v>
          </cell>
          <cell r="AS47">
            <v>1249.2</v>
          </cell>
          <cell r="AT47">
            <v>2023.5</v>
          </cell>
          <cell r="AU47">
            <v>16</v>
          </cell>
          <cell r="AV47">
            <v>0</v>
          </cell>
          <cell r="AW47">
            <v>0</v>
          </cell>
          <cell r="AX47">
            <v>16</v>
          </cell>
          <cell r="AY47">
            <v>1101.4736842105262</v>
          </cell>
          <cell r="AZ47">
            <v>0</v>
          </cell>
          <cell r="BA47">
            <v>166294.07368421054</v>
          </cell>
          <cell r="BB47">
            <v>16</v>
          </cell>
          <cell r="BC47">
            <v>15</v>
          </cell>
          <cell r="BD47">
            <v>13</v>
          </cell>
          <cell r="BE47">
            <v>5671.2000000000007</v>
          </cell>
          <cell r="BF47">
            <v>0</v>
          </cell>
          <cell r="BG47">
            <v>171965.27368421055</v>
          </cell>
          <cell r="BH47">
            <v>71652.197368421068</v>
          </cell>
          <cell r="BI47">
            <v>57321.757894736853</v>
          </cell>
          <cell r="BJ47">
            <v>42991.318421052638</v>
          </cell>
          <cell r="BK47">
            <v>0</v>
          </cell>
          <cell r="BL47">
            <v>0</v>
          </cell>
        </row>
        <row r="48">
          <cell r="A48">
            <v>2040</v>
          </cell>
          <cell r="B48" t="str">
            <v>Cherry Orchard Primary School</v>
          </cell>
          <cell r="C48">
            <v>26</v>
          </cell>
          <cell r="D48">
            <v>29</v>
          </cell>
          <cell r="E48">
            <v>21</v>
          </cell>
          <cell r="F48">
            <v>0</v>
          </cell>
          <cell r="G48">
            <v>0</v>
          </cell>
          <cell r="H48">
            <v>0</v>
          </cell>
          <cell r="I48">
            <v>390</v>
          </cell>
          <cell r="J48">
            <v>435</v>
          </cell>
          <cell r="K48">
            <v>315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4</v>
          </cell>
          <cell r="V48">
            <v>4</v>
          </cell>
          <cell r="W48">
            <v>4</v>
          </cell>
          <cell r="X48">
            <v>60</v>
          </cell>
          <cell r="Y48">
            <v>30</v>
          </cell>
          <cell r="Z48">
            <v>60</v>
          </cell>
          <cell r="AA48">
            <v>0</v>
          </cell>
          <cell r="AB48">
            <v>0</v>
          </cell>
          <cell r="AC48">
            <v>0</v>
          </cell>
          <cell r="AD48">
            <v>78617.100000000006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15</v>
          </cell>
          <cell r="AL48">
            <v>15</v>
          </cell>
          <cell r="AM48">
            <v>0</v>
          </cell>
          <cell r="AN48">
            <v>15</v>
          </cell>
          <cell r="AO48">
            <v>15</v>
          </cell>
          <cell r="AP48">
            <v>0</v>
          </cell>
          <cell r="AQ48">
            <v>118.95</v>
          </cell>
          <cell r="AR48">
            <v>56.55</v>
          </cell>
          <cell r="AS48">
            <v>0</v>
          </cell>
          <cell r="AT48">
            <v>175.5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78792.600000000006</v>
          </cell>
          <cell r="BB48">
            <v>4</v>
          </cell>
          <cell r="BC48">
            <v>2</v>
          </cell>
          <cell r="BD48">
            <v>4</v>
          </cell>
          <cell r="BE48">
            <v>1285.2000000000003</v>
          </cell>
          <cell r="BF48">
            <v>0</v>
          </cell>
          <cell r="BG48">
            <v>80077.8</v>
          </cell>
          <cell r="BH48">
            <v>33365.75</v>
          </cell>
          <cell r="BI48">
            <v>26692.600000000002</v>
          </cell>
          <cell r="BJ48">
            <v>20019.45</v>
          </cell>
          <cell r="BK48">
            <v>0</v>
          </cell>
          <cell r="BL48">
            <v>0</v>
          </cell>
        </row>
        <row r="49">
          <cell r="A49">
            <v>2048</v>
          </cell>
          <cell r="B49" t="str">
            <v>Nechells Primary E-ACT Academy</v>
          </cell>
          <cell r="C49">
            <v>7</v>
          </cell>
          <cell r="D49">
            <v>15</v>
          </cell>
          <cell r="E49">
            <v>5</v>
          </cell>
          <cell r="F49">
            <v>0</v>
          </cell>
          <cell r="G49">
            <v>0</v>
          </cell>
          <cell r="H49">
            <v>0</v>
          </cell>
          <cell r="I49">
            <v>105</v>
          </cell>
          <cell r="J49">
            <v>225</v>
          </cell>
          <cell r="K49">
            <v>75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30</v>
          </cell>
          <cell r="AA49">
            <v>0</v>
          </cell>
          <cell r="AB49">
            <v>0</v>
          </cell>
          <cell r="AC49">
            <v>0</v>
          </cell>
          <cell r="AD49">
            <v>28129.8</v>
          </cell>
          <cell r="AE49">
            <v>0</v>
          </cell>
          <cell r="AF49">
            <v>105</v>
          </cell>
          <cell r="AG49">
            <v>0</v>
          </cell>
          <cell r="AH49">
            <v>0</v>
          </cell>
          <cell r="AI49">
            <v>75</v>
          </cell>
          <cell r="AJ49">
            <v>0</v>
          </cell>
          <cell r="AK49">
            <v>0</v>
          </cell>
          <cell r="AL49">
            <v>210</v>
          </cell>
          <cell r="AM49">
            <v>15</v>
          </cell>
          <cell r="AN49">
            <v>0</v>
          </cell>
          <cell r="AO49">
            <v>390</v>
          </cell>
          <cell r="AP49">
            <v>15</v>
          </cell>
          <cell r="AQ49">
            <v>0</v>
          </cell>
          <cell r="AR49">
            <v>1439.85</v>
          </cell>
          <cell r="AS49">
            <v>15.6</v>
          </cell>
          <cell r="AT49">
            <v>1455.4499999999998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29585.25</v>
          </cell>
          <cell r="BB49">
            <v>0</v>
          </cell>
          <cell r="BC49">
            <v>0</v>
          </cell>
          <cell r="BD49">
            <v>2</v>
          </cell>
          <cell r="BE49">
            <v>265.20000000000005</v>
          </cell>
          <cell r="BF49">
            <v>0</v>
          </cell>
          <cell r="BG49">
            <v>29850.45</v>
          </cell>
          <cell r="BH49">
            <v>12437.6875</v>
          </cell>
          <cell r="BI49">
            <v>9950.15</v>
          </cell>
          <cell r="BJ49">
            <v>7462.6124999999993</v>
          </cell>
          <cell r="BK49">
            <v>0</v>
          </cell>
          <cell r="BL49">
            <v>0</v>
          </cell>
        </row>
        <row r="50">
          <cell r="A50">
            <v>2054</v>
          </cell>
          <cell r="B50" t="str">
            <v>Colmore Infant and Nursery School</v>
          </cell>
          <cell r="C50">
            <v>49</v>
          </cell>
          <cell r="D50">
            <v>52</v>
          </cell>
          <cell r="E50">
            <v>49</v>
          </cell>
          <cell r="F50">
            <v>0</v>
          </cell>
          <cell r="G50">
            <v>0</v>
          </cell>
          <cell r="H50">
            <v>0</v>
          </cell>
          <cell r="I50">
            <v>735</v>
          </cell>
          <cell r="J50">
            <v>780</v>
          </cell>
          <cell r="K50">
            <v>735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10</v>
          </cell>
          <cell r="W50">
            <v>10</v>
          </cell>
          <cell r="X50">
            <v>150</v>
          </cell>
          <cell r="Y50">
            <v>0</v>
          </cell>
          <cell r="Z50">
            <v>15</v>
          </cell>
          <cell r="AA50">
            <v>0</v>
          </cell>
          <cell r="AB50">
            <v>0</v>
          </cell>
          <cell r="AC50">
            <v>0</v>
          </cell>
          <cell r="AD50">
            <v>154551.29999999999</v>
          </cell>
          <cell r="AE50">
            <v>60</v>
          </cell>
          <cell r="AF50">
            <v>45</v>
          </cell>
          <cell r="AG50">
            <v>135</v>
          </cell>
          <cell r="AH50">
            <v>60</v>
          </cell>
          <cell r="AI50">
            <v>45</v>
          </cell>
          <cell r="AJ50">
            <v>135</v>
          </cell>
          <cell r="AK50">
            <v>105</v>
          </cell>
          <cell r="AL50">
            <v>15</v>
          </cell>
          <cell r="AM50">
            <v>45</v>
          </cell>
          <cell r="AN50">
            <v>225</v>
          </cell>
          <cell r="AO50">
            <v>105</v>
          </cell>
          <cell r="AP50">
            <v>315</v>
          </cell>
          <cell r="AQ50">
            <v>1747.65</v>
          </cell>
          <cell r="AR50">
            <v>382.8</v>
          </cell>
          <cell r="AS50">
            <v>316.8</v>
          </cell>
          <cell r="AT50">
            <v>2447.2500000000005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156998.54999999999</v>
          </cell>
          <cell r="BB50">
            <v>10</v>
          </cell>
          <cell r="BC50">
            <v>0</v>
          </cell>
          <cell r="BD50">
            <v>1</v>
          </cell>
          <cell r="BE50">
            <v>1356.6</v>
          </cell>
          <cell r="BF50">
            <v>0</v>
          </cell>
          <cell r="BG50">
            <v>158355.15</v>
          </cell>
          <cell r="BH50">
            <v>65981.3125</v>
          </cell>
          <cell r="BI50">
            <v>52785.049999999996</v>
          </cell>
          <cell r="BJ50">
            <v>39588.787499999999</v>
          </cell>
          <cell r="BK50">
            <v>2</v>
          </cell>
          <cell r="BL50">
            <v>1820</v>
          </cell>
        </row>
        <row r="51">
          <cell r="A51">
            <v>2055</v>
          </cell>
          <cell r="B51" t="str">
            <v>Cotteridge Primary School</v>
          </cell>
          <cell r="C51">
            <v>31</v>
          </cell>
          <cell r="D51">
            <v>29</v>
          </cell>
          <cell r="E51">
            <v>29</v>
          </cell>
          <cell r="F51">
            <v>15</v>
          </cell>
          <cell r="G51">
            <v>14</v>
          </cell>
          <cell r="H51">
            <v>16</v>
          </cell>
          <cell r="I51">
            <v>462</v>
          </cell>
          <cell r="J51">
            <v>435</v>
          </cell>
          <cell r="K51">
            <v>432</v>
          </cell>
          <cell r="L51">
            <v>225</v>
          </cell>
          <cell r="M51">
            <v>186</v>
          </cell>
          <cell r="N51">
            <v>240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</v>
          </cell>
          <cell r="V51">
            <v>2</v>
          </cell>
          <cell r="W51">
            <v>2</v>
          </cell>
          <cell r="X51">
            <v>30</v>
          </cell>
          <cell r="Y51">
            <v>105</v>
          </cell>
          <cell r="Z51">
            <v>30</v>
          </cell>
          <cell r="AA51">
            <v>0</v>
          </cell>
          <cell r="AB51">
            <v>0</v>
          </cell>
          <cell r="AC51">
            <v>0</v>
          </cell>
          <cell r="AD51">
            <v>135868.56</v>
          </cell>
          <cell r="AE51">
            <v>0</v>
          </cell>
          <cell r="AF51">
            <v>60</v>
          </cell>
          <cell r="AG51">
            <v>57</v>
          </cell>
          <cell r="AH51">
            <v>0</v>
          </cell>
          <cell r="AI51">
            <v>45</v>
          </cell>
          <cell r="AJ51">
            <v>57</v>
          </cell>
          <cell r="AK51">
            <v>30</v>
          </cell>
          <cell r="AL51">
            <v>45</v>
          </cell>
          <cell r="AM51">
            <v>45</v>
          </cell>
          <cell r="AN51">
            <v>30</v>
          </cell>
          <cell r="AO51">
            <v>150</v>
          </cell>
          <cell r="AP51">
            <v>159</v>
          </cell>
          <cell r="AQ51">
            <v>237.9</v>
          </cell>
          <cell r="AR51">
            <v>548.09999999999991</v>
          </cell>
          <cell r="AS51">
            <v>160.80000000000001</v>
          </cell>
          <cell r="AT51">
            <v>946.8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136815.35999999999</v>
          </cell>
          <cell r="BB51">
            <v>2</v>
          </cell>
          <cell r="BC51">
            <v>7</v>
          </cell>
          <cell r="BD51">
            <v>2</v>
          </cell>
          <cell r="BE51">
            <v>1438.2000000000003</v>
          </cell>
          <cell r="BF51">
            <v>0</v>
          </cell>
          <cell r="BG51">
            <v>138253.56</v>
          </cell>
          <cell r="BH51">
            <v>57605.649999999994</v>
          </cell>
          <cell r="BI51">
            <v>46084.52</v>
          </cell>
          <cell r="BJ51">
            <v>34563.39</v>
          </cell>
          <cell r="BK51">
            <v>0</v>
          </cell>
          <cell r="BL51">
            <v>0</v>
          </cell>
        </row>
        <row r="52">
          <cell r="A52">
            <v>2056</v>
          </cell>
          <cell r="B52" t="str">
            <v>Ark Tindal Primary Academy</v>
          </cell>
          <cell r="C52">
            <v>38</v>
          </cell>
          <cell r="D52">
            <v>46</v>
          </cell>
          <cell r="E52">
            <v>31</v>
          </cell>
          <cell r="F52">
            <v>3</v>
          </cell>
          <cell r="G52">
            <v>1</v>
          </cell>
          <cell r="H52">
            <v>1</v>
          </cell>
          <cell r="I52">
            <v>570</v>
          </cell>
          <cell r="J52">
            <v>690</v>
          </cell>
          <cell r="K52">
            <v>465</v>
          </cell>
          <cell r="L52">
            <v>0</v>
          </cell>
          <cell r="M52">
            <v>10</v>
          </cell>
          <cell r="N52">
            <v>15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7</v>
          </cell>
          <cell r="V52">
            <v>7</v>
          </cell>
          <cell r="W52">
            <v>7</v>
          </cell>
          <cell r="X52">
            <v>105</v>
          </cell>
          <cell r="Y52">
            <v>225</v>
          </cell>
          <cell r="Z52">
            <v>60</v>
          </cell>
          <cell r="AA52">
            <v>0</v>
          </cell>
          <cell r="AB52">
            <v>0</v>
          </cell>
          <cell r="AC52">
            <v>0</v>
          </cell>
          <cell r="AD52">
            <v>120703.40000000002</v>
          </cell>
          <cell r="AE52">
            <v>105</v>
          </cell>
          <cell r="AF52">
            <v>195</v>
          </cell>
          <cell r="AG52">
            <v>105</v>
          </cell>
          <cell r="AH52">
            <v>90</v>
          </cell>
          <cell r="AI52">
            <v>195</v>
          </cell>
          <cell r="AJ52">
            <v>90</v>
          </cell>
          <cell r="AK52">
            <v>120</v>
          </cell>
          <cell r="AL52">
            <v>255</v>
          </cell>
          <cell r="AM52">
            <v>225</v>
          </cell>
          <cell r="AN52">
            <v>315</v>
          </cell>
          <cell r="AO52">
            <v>645</v>
          </cell>
          <cell r="AP52">
            <v>420</v>
          </cell>
          <cell r="AQ52">
            <v>2433.8999999999996</v>
          </cell>
          <cell r="AR52">
            <v>2375.1</v>
          </cell>
          <cell r="AS52">
            <v>428.40000000000003</v>
          </cell>
          <cell r="AT52">
            <v>5237.3999999999996</v>
          </cell>
          <cell r="AU52">
            <v>7</v>
          </cell>
          <cell r="AV52">
            <v>15</v>
          </cell>
          <cell r="AW52">
            <v>4</v>
          </cell>
          <cell r="AX52">
            <v>26</v>
          </cell>
          <cell r="AY52">
            <v>1898.8947368421052</v>
          </cell>
          <cell r="AZ52">
            <v>0</v>
          </cell>
          <cell r="BA52">
            <v>127839.69473684212</v>
          </cell>
          <cell r="BB52">
            <v>7</v>
          </cell>
          <cell r="BC52">
            <v>15</v>
          </cell>
          <cell r="BD52">
            <v>4</v>
          </cell>
          <cell r="BE52">
            <v>3376.2000000000007</v>
          </cell>
          <cell r="BF52">
            <v>0</v>
          </cell>
          <cell r="BG52">
            <v>131215.89473684214</v>
          </cell>
          <cell r="BH52">
            <v>54673.289473684228</v>
          </cell>
          <cell r="BI52">
            <v>43738.631578947381</v>
          </cell>
          <cell r="BJ52">
            <v>32803.973684210534</v>
          </cell>
          <cell r="BK52">
            <v>0</v>
          </cell>
          <cell r="BL52">
            <v>0</v>
          </cell>
        </row>
        <row r="53">
          <cell r="A53">
            <v>2057</v>
          </cell>
          <cell r="B53" t="str">
            <v>Percy Shurmer Academy</v>
          </cell>
          <cell r="C53">
            <v>33</v>
          </cell>
          <cell r="D53">
            <v>39</v>
          </cell>
          <cell r="E53">
            <v>31</v>
          </cell>
          <cell r="F53">
            <v>0</v>
          </cell>
          <cell r="G53">
            <v>0</v>
          </cell>
          <cell r="H53">
            <v>0</v>
          </cell>
          <cell r="I53">
            <v>495</v>
          </cell>
          <cell r="J53">
            <v>585</v>
          </cell>
          <cell r="K53">
            <v>465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17</v>
          </cell>
          <cell r="V53">
            <v>17</v>
          </cell>
          <cell r="W53">
            <v>17</v>
          </cell>
          <cell r="X53">
            <v>255</v>
          </cell>
          <cell r="Y53">
            <v>180</v>
          </cell>
          <cell r="Z53">
            <v>180</v>
          </cell>
          <cell r="AA53">
            <v>0</v>
          </cell>
          <cell r="AB53">
            <v>0</v>
          </cell>
          <cell r="AC53">
            <v>0</v>
          </cell>
          <cell r="AD53">
            <v>106340.4</v>
          </cell>
          <cell r="AE53">
            <v>90</v>
          </cell>
          <cell r="AF53">
            <v>225</v>
          </cell>
          <cell r="AG53">
            <v>150</v>
          </cell>
          <cell r="AH53">
            <v>90</v>
          </cell>
          <cell r="AI53">
            <v>210</v>
          </cell>
          <cell r="AJ53">
            <v>135</v>
          </cell>
          <cell r="AK53">
            <v>120</v>
          </cell>
          <cell r="AL53">
            <v>285</v>
          </cell>
          <cell r="AM53">
            <v>165</v>
          </cell>
          <cell r="AN53">
            <v>300</v>
          </cell>
          <cell r="AO53">
            <v>720</v>
          </cell>
          <cell r="AP53">
            <v>450</v>
          </cell>
          <cell r="AQ53">
            <v>2324.1</v>
          </cell>
          <cell r="AR53">
            <v>2649.1499999999996</v>
          </cell>
          <cell r="AS53">
            <v>456</v>
          </cell>
          <cell r="AT53">
            <v>5429.25</v>
          </cell>
          <cell r="AU53">
            <v>17</v>
          </cell>
          <cell r="AV53">
            <v>12</v>
          </cell>
          <cell r="AW53">
            <v>12</v>
          </cell>
          <cell r="AX53">
            <v>41</v>
          </cell>
          <cell r="AY53">
            <v>2960.2105263157891</v>
          </cell>
          <cell r="AZ53">
            <v>0</v>
          </cell>
          <cell r="BA53">
            <v>114729.86052631578</v>
          </cell>
          <cell r="BB53">
            <v>17</v>
          </cell>
          <cell r="BC53">
            <v>12</v>
          </cell>
          <cell r="BD53">
            <v>12</v>
          </cell>
          <cell r="BE53">
            <v>5263.2000000000007</v>
          </cell>
          <cell r="BF53">
            <v>0</v>
          </cell>
          <cell r="BG53">
            <v>119993.06052631578</v>
          </cell>
          <cell r="BH53">
            <v>49997.108552631573</v>
          </cell>
          <cell r="BI53">
            <v>39997.686842105257</v>
          </cell>
          <cell r="BJ53">
            <v>29998.265131578941</v>
          </cell>
          <cell r="BK53">
            <v>0</v>
          </cell>
          <cell r="BL53">
            <v>0</v>
          </cell>
        </row>
        <row r="54">
          <cell r="A54">
            <v>2058</v>
          </cell>
          <cell r="B54" t="str">
            <v>Shirestone Academy</v>
          </cell>
          <cell r="C54">
            <v>29</v>
          </cell>
          <cell r="D54">
            <v>30</v>
          </cell>
          <cell r="E54">
            <v>27</v>
          </cell>
          <cell r="F54">
            <v>13</v>
          </cell>
          <cell r="G54">
            <v>14</v>
          </cell>
          <cell r="H54">
            <v>12</v>
          </cell>
          <cell r="I54">
            <v>435</v>
          </cell>
          <cell r="J54">
            <v>450</v>
          </cell>
          <cell r="K54">
            <v>405</v>
          </cell>
          <cell r="L54">
            <v>195</v>
          </cell>
          <cell r="M54">
            <v>210</v>
          </cell>
          <cell r="N54">
            <v>180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16</v>
          </cell>
          <cell r="V54">
            <v>16</v>
          </cell>
          <cell r="W54">
            <v>16</v>
          </cell>
          <cell r="X54">
            <v>240</v>
          </cell>
          <cell r="Y54">
            <v>240</v>
          </cell>
          <cell r="Z54">
            <v>225</v>
          </cell>
          <cell r="AA54">
            <v>45</v>
          </cell>
          <cell r="AB54">
            <v>45</v>
          </cell>
          <cell r="AC54">
            <v>45</v>
          </cell>
          <cell r="AD54">
            <v>128941.8</v>
          </cell>
          <cell r="AE54">
            <v>75</v>
          </cell>
          <cell r="AF54">
            <v>180</v>
          </cell>
          <cell r="AG54">
            <v>120</v>
          </cell>
          <cell r="AH54">
            <v>60</v>
          </cell>
          <cell r="AI54">
            <v>180</v>
          </cell>
          <cell r="AJ54">
            <v>105</v>
          </cell>
          <cell r="AK54">
            <v>45</v>
          </cell>
          <cell r="AL54">
            <v>225</v>
          </cell>
          <cell r="AM54">
            <v>120</v>
          </cell>
          <cell r="AN54">
            <v>180</v>
          </cell>
          <cell r="AO54">
            <v>585</v>
          </cell>
          <cell r="AP54">
            <v>345</v>
          </cell>
          <cell r="AQ54">
            <v>1381.6499999999999</v>
          </cell>
          <cell r="AR54">
            <v>2153.25</v>
          </cell>
          <cell r="AS54">
            <v>349.2</v>
          </cell>
          <cell r="AT54">
            <v>3884.0999999999995</v>
          </cell>
          <cell r="AU54">
            <v>16</v>
          </cell>
          <cell r="AV54">
            <v>13</v>
          </cell>
          <cell r="AW54">
            <v>10</v>
          </cell>
          <cell r="AX54">
            <v>39</v>
          </cell>
          <cell r="AY54">
            <v>2816.7894736842104</v>
          </cell>
          <cell r="AZ54">
            <v>0</v>
          </cell>
          <cell r="BA54">
            <v>135642.68947368421</v>
          </cell>
          <cell r="BB54">
            <v>16</v>
          </cell>
          <cell r="BC54">
            <v>16</v>
          </cell>
          <cell r="BD54">
            <v>15</v>
          </cell>
          <cell r="BE54">
            <v>6069.0000000000009</v>
          </cell>
          <cell r="BF54">
            <v>0</v>
          </cell>
          <cell r="BG54">
            <v>141711.68947368421</v>
          </cell>
          <cell r="BH54">
            <v>59046.537280701748</v>
          </cell>
          <cell r="BI54">
            <v>47237.2298245614</v>
          </cell>
          <cell r="BJ54">
            <v>35427.922368421052</v>
          </cell>
          <cell r="BK54">
            <v>0</v>
          </cell>
          <cell r="BL54">
            <v>0</v>
          </cell>
        </row>
        <row r="55">
          <cell r="A55">
            <v>2059</v>
          </cell>
          <cell r="B55" t="str">
            <v>St Clement's Church of England Academy</v>
          </cell>
          <cell r="C55">
            <v>12</v>
          </cell>
          <cell r="D55">
            <v>12</v>
          </cell>
          <cell r="E55">
            <v>13</v>
          </cell>
          <cell r="F55">
            <v>0</v>
          </cell>
          <cell r="G55">
            <v>0</v>
          </cell>
          <cell r="H55">
            <v>0</v>
          </cell>
          <cell r="I55">
            <v>180</v>
          </cell>
          <cell r="J55">
            <v>180</v>
          </cell>
          <cell r="K55">
            <v>195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6</v>
          </cell>
          <cell r="V55">
            <v>6</v>
          </cell>
          <cell r="W55">
            <v>6</v>
          </cell>
          <cell r="X55">
            <v>90</v>
          </cell>
          <cell r="Y55">
            <v>0</v>
          </cell>
          <cell r="Z55">
            <v>105</v>
          </cell>
          <cell r="AA55">
            <v>0</v>
          </cell>
          <cell r="AB55">
            <v>0</v>
          </cell>
          <cell r="AC55">
            <v>0</v>
          </cell>
          <cell r="AD55">
            <v>38048.399999999994</v>
          </cell>
          <cell r="AE55">
            <v>0</v>
          </cell>
          <cell r="AF55">
            <v>180</v>
          </cell>
          <cell r="AG55">
            <v>0</v>
          </cell>
          <cell r="AH55">
            <v>0</v>
          </cell>
          <cell r="AI55">
            <v>195</v>
          </cell>
          <cell r="AJ55">
            <v>0</v>
          </cell>
          <cell r="AK55">
            <v>30</v>
          </cell>
          <cell r="AL55">
            <v>150</v>
          </cell>
          <cell r="AM55">
            <v>0</v>
          </cell>
          <cell r="AN55">
            <v>30</v>
          </cell>
          <cell r="AO55">
            <v>525</v>
          </cell>
          <cell r="AP55">
            <v>0</v>
          </cell>
          <cell r="AQ55">
            <v>237.9</v>
          </cell>
          <cell r="AR55">
            <v>1927.05</v>
          </cell>
          <cell r="AS55">
            <v>0</v>
          </cell>
          <cell r="AT55">
            <v>2164.9499999999998</v>
          </cell>
          <cell r="AU55">
            <v>6</v>
          </cell>
          <cell r="AV55">
            <v>0</v>
          </cell>
          <cell r="AW55">
            <v>7</v>
          </cell>
          <cell r="AX55">
            <v>13</v>
          </cell>
          <cell r="AY55">
            <v>935.10526315789457</v>
          </cell>
          <cell r="AZ55">
            <v>0</v>
          </cell>
          <cell r="BA55">
            <v>41148.455263157884</v>
          </cell>
          <cell r="BB55">
            <v>6</v>
          </cell>
          <cell r="BC55">
            <v>0</v>
          </cell>
          <cell r="BD55">
            <v>7</v>
          </cell>
          <cell r="BE55">
            <v>1662.6000000000004</v>
          </cell>
          <cell r="BF55">
            <v>0</v>
          </cell>
          <cell r="BG55">
            <v>42811.055263157883</v>
          </cell>
          <cell r="BH55">
            <v>17837.939692982451</v>
          </cell>
          <cell r="BI55">
            <v>14270.351754385962</v>
          </cell>
          <cell r="BJ55">
            <v>10702.763815789471</v>
          </cell>
          <cell r="BK55">
            <v>0</v>
          </cell>
          <cell r="BL55">
            <v>0</v>
          </cell>
        </row>
        <row r="56">
          <cell r="A56">
            <v>2060</v>
          </cell>
          <cell r="B56" t="str">
            <v>Cromwell Primary School</v>
          </cell>
          <cell r="C56">
            <v>30</v>
          </cell>
          <cell r="D56">
            <v>26</v>
          </cell>
          <cell r="E56">
            <v>23</v>
          </cell>
          <cell r="F56">
            <v>0</v>
          </cell>
          <cell r="G56">
            <v>0</v>
          </cell>
          <cell r="H56">
            <v>0</v>
          </cell>
          <cell r="I56">
            <v>450</v>
          </cell>
          <cell r="J56">
            <v>390</v>
          </cell>
          <cell r="K56">
            <v>345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16</v>
          </cell>
          <cell r="V56">
            <v>16</v>
          </cell>
          <cell r="W56">
            <v>16</v>
          </cell>
          <cell r="X56">
            <v>240</v>
          </cell>
          <cell r="Y56">
            <v>195</v>
          </cell>
          <cell r="Z56">
            <v>225</v>
          </cell>
          <cell r="AA56">
            <v>0</v>
          </cell>
          <cell r="AB56">
            <v>0</v>
          </cell>
          <cell r="AC56">
            <v>0</v>
          </cell>
          <cell r="AD56">
            <v>81625.2</v>
          </cell>
          <cell r="AE56">
            <v>375</v>
          </cell>
          <cell r="AF56">
            <v>75</v>
          </cell>
          <cell r="AG56">
            <v>0</v>
          </cell>
          <cell r="AH56">
            <v>270</v>
          </cell>
          <cell r="AI56">
            <v>75</v>
          </cell>
          <cell r="AJ56">
            <v>0</v>
          </cell>
          <cell r="AK56">
            <v>345</v>
          </cell>
          <cell r="AL56">
            <v>45</v>
          </cell>
          <cell r="AM56">
            <v>0</v>
          </cell>
          <cell r="AN56">
            <v>990</v>
          </cell>
          <cell r="AO56">
            <v>195</v>
          </cell>
          <cell r="AP56">
            <v>0</v>
          </cell>
          <cell r="AQ56">
            <v>7621.9500000000007</v>
          </cell>
          <cell r="AR56">
            <v>713.4</v>
          </cell>
          <cell r="AS56">
            <v>0</v>
          </cell>
          <cell r="AT56">
            <v>8335.35</v>
          </cell>
          <cell r="AU56">
            <v>16</v>
          </cell>
          <cell r="AV56">
            <v>13</v>
          </cell>
          <cell r="AW56">
            <v>14</v>
          </cell>
          <cell r="AX56">
            <v>43</v>
          </cell>
          <cell r="AY56">
            <v>3115.1052631578946</v>
          </cell>
          <cell r="AZ56">
            <v>0</v>
          </cell>
          <cell r="BA56">
            <v>93075.655263157896</v>
          </cell>
          <cell r="BB56">
            <v>16</v>
          </cell>
          <cell r="BC56">
            <v>13</v>
          </cell>
          <cell r="BD56">
            <v>15</v>
          </cell>
          <cell r="BE56">
            <v>5671.2000000000007</v>
          </cell>
          <cell r="BF56">
            <v>0</v>
          </cell>
          <cell r="BG56">
            <v>98746.855263157893</v>
          </cell>
          <cell r="BH56">
            <v>41144.523026315794</v>
          </cell>
          <cell r="BI56">
            <v>32915.618421052633</v>
          </cell>
          <cell r="BJ56">
            <v>24686.713815789473</v>
          </cell>
          <cell r="BK56">
            <v>0</v>
          </cell>
          <cell r="BL56">
            <v>0</v>
          </cell>
        </row>
        <row r="57">
          <cell r="A57">
            <v>2062</v>
          </cell>
          <cell r="B57" t="str">
            <v>Anderton Park Primary School</v>
          </cell>
          <cell r="C57">
            <v>48</v>
          </cell>
          <cell r="D57">
            <v>52</v>
          </cell>
          <cell r="E57">
            <v>36</v>
          </cell>
          <cell r="F57">
            <v>0</v>
          </cell>
          <cell r="G57">
            <v>0</v>
          </cell>
          <cell r="H57">
            <v>0</v>
          </cell>
          <cell r="I57">
            <v>720</v>
          </cell>
          <cell r="J57">
            <v>780</v>
          </cell>
          <cell r="K57">
            <v>540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13</v>
          </cell>
          <cell r="V57">
            <v>13</v>
          </cell>
          <cell r="W57">
            <v>13</v>
          </cell>
          <cell r="X57">
            <v>195</v>
          </cell>
          <cell r="Y57">
            <v>780</v>
          </cell>
          <cell r="Z57">
            <v>180</v>
          </cell>
          <cell r="AA57">
            <v>0</v>
          </cell>
          <cell r="AB57">
            <v>0</v>
          </cell>
          <cell r="AC57">
            <v>0</v>
          </cell>
          <cell r="AD57">
            <v>140811.6</v>
          </cell>
          <cell r="AE57">
            <v>105</v>
          </cell>
          <cell r="AF57">
            <v>135</v>
          </cell>
          <cell r="AG57">
            <v>165</v>
          </cell>
          <cell r="AH57">
            <v>60</v>
          </cell>
          <cell r="AI57">
            <v>120</v>
          </cell>
          <cell r="AJ57">
            <v>150</v>
          </cell>
          <cell r="AK57">
            <v>165</v>
          </cell>
          <cell r="AL57">
            <v>180</v>
          </cell>
          <cell r="AM57">
            <v>240</v>
          </cell>
          <cell r="AN57">
            <v>330</v>
          </cell>
          <cell r="AO57">
            <v>435</v>
          </cell>
          <cell r="AP57">
            <v>555</v>
          </cell>
          <cell r="AQ57">
            <v>2552.8499999999995</v>
          </cell>
          <cell r="AR57">
            <v>1600.7999999999997</v>
          </cell>
          <cell r="AS57">
            <v>564</v>
          </cell>
          <cell r="AT57">
            <v>4717.6499999999996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145529.25</v>
          </cell>
          <cell r="BB57">
            <v>13</v>
          </cell>
          <cell r="BC57">
            <v>52</v>
          </cell>
          <cell r="BD57">
            <v>12</v>
          </cell>
          <cell r="BE57">
            <v>10077.600000000002</v>
          </cell>
          <cell r="BF57">
            <v>0</v>
          </cell>
          <cell r="BG57">
            <v>155606.85</v>
          </cell>
          <cell r="BH57">
            <v>64836.187500000007</v>
          </cell>
          <cell r="BI57">
            <v>51868.950000000004</v>
          </cell>
          <cell r="BJ57">
            <v>38901.712500000001</v>
          </cell>
          <cell r="BK57">
            <v>0</v>
          </cell>
          <cell r="BL57">
            <v>0</v>
          </cell>
        </row>
        <row r="58">
          <cell r="A58">
            <v>2063</v>
          </cell>
          <cell r="B58" t="str">
            <v>Regents Park Community Primary School</v>
          </cell>
          <cell r="C58">
            <v>29</v>
          </cell>
          <cell r="D58">
            <v>30</v>
          </cell>
          <cell r="E58">
            <v>30</v>
          </cell>
          <cell r="F58">
            <v>0</v>
          </cell>
          <cell r="G58">
            <v>0</v>
          </cell>
          <cell r="H58">
            <v>0</v>
          </cell>
          <cell r="I58">
            <v>435</v>
          </cell>
          <cell r="J58">
            <v>450</v>
          </cell>
          <cell r="K58">
            <v>450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16</v>
          </cell>
          <cell r="V58">
            <v>16</v>
          </cell>
          <cell r="W58">
            <v>16</v>
          </cell>
          <cell r="X58">
            <v>240</v>
          </cell>
          <cell r="Y58">
            <v>135</v>
          </cell>
          <cell r="Z58">
            <v>210</v>
          </cell>
          <cell r="AA58">
            <v>0</v>
          </cell>
          <cell r="AB58">
            <v>0</v>
          </cell>
          <cell r="AC58">
            <v>0</v>
          </cell>
          <cell r="AD58">
            <v>91625.1</v>
          </cell>
          <cell r="AE58">
            <v>240</v>
          </cell>
          <cell r="AF58">
            <v>15</v>
          </cell>
          <cell r="AG58">
            <v>180</v>
          </cell>
          <cell r="AH58">
            <v>255</v>
          </cell>
          <cell r="AI58">
            <v>15</v>
          </cell>
          <cell r="AJ58">
            <v>180</v>
          </cell>
          <cell r="AK58">
            <v>285</v>
          </cell>
          <cell r="AL58">
            <v>15</v>
          </cell>
          <cell r="AM58">
            <v>150</v>
          </cell>
          <cell r="AN58">
            <v>780</v>
          </cell>
          <cell r="AO58">
            <v>45</v>
          </cell>
          <cell r="AP58">
            <v>510</v>
          </cell>
          <cell r="AQ58">
            <v>6039</v>
          </cell>
          <cell r="AR58">
            <v>165.3</v>
          </cell>
          <cell r="AS58">
            <v>516</v>
          </cell>
          <cell r="AT58">
            <v>6720.3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98345.400000000009</v>
          </cell>
          <cell r="BB58">
            <v>16</v>
          </cell>
          <cell r="BC58">
            <v>9</v>
          </cell>
          <cell r="BD58">
            <v>14</v>
          </cell>
          <cell r="BE58">
            <v>5008.2000000000007</v>
          </cell>
          <cell r="BF58">
            <v>0</v>
          </cell>
          <cell r="BG58">
            <v>103353.60000000001</v>
          </cell>
          <cell r="BH58">
            <v>43064.000000000007</v>
          </cell>
          <cell r="BI58">
            <v>34451.200000000004</v>
          </cell>
          <cell r="BJ58">
            <v>25838.400000000001</v>
          </cell>
          <cell r="BK58">
            <v>0</v>
          </cell>
          <cell r="BL58">
            <v>0</v>
          </cell>
        </row>
        <row r="59">
          <cell r="A59">
            <v>2064</v>
          </cell>
          <cell r="B59" t="str">
            <v>The Oaklands Primary School</v>
          </cell>
          <cell r="C59">
            <v>32</v>
          </cell>
          <cell r="D59">
            <v>30</v>
          </cell>
          <cell r="E59">
            <v>31</v>
          </cell>
          <cell r="F59">
            <v>0</v>
          </cell>
          <cell r="G59">
            <v>0</v>
          </cell>
          <cell r="H59">
            <v>0</v>
          </cell>
          <cell r="I59">
            <v>480</v>
          </cell>
          <cell r="J59">
            <v>450</v>
          </cell>
          <cell r="K59">
            <v>465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14</v>
          </cell>
          <cell r="V59">
            <v>14</v>
          </cell>
          <cell r="W59">
            <v>14</v>
          </cell>
          <cell r="X59">
            <v>210</v>
          </cell>
          <cell r="Y59">
            <v>180</v>
          </cell>
          <cell r="Z59">
            <v>195</v>
          </cell>
          <cell r="AA59">
            <v>0</v>
          </cell>
          <cell r="AB59">
            <v>0</v>
          </cell>
          <cell r="AC59">
            <v>0</v>
          </cell>
          <cell r="AD59">
            <v>95771.4</v>
          </cell>
          <cell r="AE59">
            <v>0</v>
          </cell>
          <cell r="AF59">
            <v>315</v>
          </cell>
          <cell r="AG59">
            <v>0</v>
          </cell>
          <cell r="AH59">
            <v>0</v>
          </cell>
          <cell r="AI59">
            <v>300</v>
          </cell>
          <cell r="AJ59">
            <v>0</v>
          </cell>
          <cell r="AK59">
            <v>0</v>
          </cell>
          <cell r="AL59">
            <v>330</v>
          </cell>
          <cell r="AM59">
            <v>30</v>
          </cell>
          <cell r="AN59">
            <v>0</v>
          </cell>
          <cell r="AO59">
            <v>945</v>
          </cell>
          <cell r="AP59">
            <v>30</v>
          </cell>
          <cell r="AQ59">
            <v>0</v>
          </cell>
          <cell r="AR59">
            <v>3471.2999999999997</v>
          </cell>
          <cell r="AS59">
            <v>31.2</v>
          </cell>
          <cell r="AT59">
            <v>3502.4999999999995</v>
          </cell>
          <cell r="AU59">
            <v>14</v>
          </cell>
          <cell r="AV59">
            <v>0</v>
          </cell>
          <cell r="AW59">
            <v>13</v>
          </cell>
          <cell r="AX59">
            <v>27</v>
          </cell>
          <cell r="AY59">
            <v>1933.3157894736839</v>
          </cell>
          <cell r="AZ59">
            <v>0</v>
          </cell>
          <cell r="BA59">
            <v>101207.21578947367</v>
          </cell>
          <cell r="BB59">
            <v>14</v>
          </cell>
          <cell r="BC59">
            <v>12</v>
          </cell>
          <cell r="BD59">
            <v>13</v>
          </cell>
          <cell r="BE59">
            <v>5028.6000000000004</v>
          </cell>
          <cell r="BF59">
            <v>0</v>
          </cell>
          <cell r="BG59">
            <v>106235.81578947368</v>
          </cell>
          <cell r="BH59">
            <v>44264.923245614038</v>
          </cell>
          <cell r="BI59">
            <v>35411.938596491229</v>
          </cell>
          <cell r="BJ59">
            <v>26558.95394736842</v>
          </cell>
          <cell r="BK59">
            <v>0</v>
          </cell>
          <cell r="BL59">
            <v>0</v>
          </cell>
        </row>
        <row r="60">
          <cell r="A60">
            <v>2065</v>
          </cell>
          <cell r="B60" t="str">
            <v>Dorrington Academy</v>
          </cell>
          <cell r="C60">
            <v>43</v>
          </cell>
          <cell r="D60">
            <v>36</v>
          </cell>
          <cell r="E60">
            <v>37</v>
          </cell>
          <cell r="F60">
            <v>0</v>
          </cell>
          <cell r="G60">
            <v>0</v>
          </cell>
          <cell r="H60">
            <v>0</v>
          </cell>
          <cell r="I60">
            <v>645</v>
          </cell>
          <cell r="J60">
            <v>540</v>
          </cell>
          <cell r="K60">
            <v>555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119592.3</v>
          </cell>
          <cell r="AE60">
            <v>0</v>
          </cell>
          <cell r="AF60">
            <v>0</v>
          </cell>
          <cell r="AG60">
            <v>30</v>
          </cell>
          <cell r="AH60">
            <v>0</v>
          </cell>
          <cell r="AI60">
            <v>0</v>
          </cell>
          <cell r="AJ60">
            <v>15</v>
          </cell>
          <cell r="AK60">
            <v>0</v>
          </cell>
          <cell r="AL60">
            <v>15</v>
          </cell>
          <cell r="AM60">
            <v>15</v>
          </cell>
          <cell r="AN60">
            <v>0</v>
          </cell>
          <cell r="AO60">
            <v>15</v>
          </cell>
          <cell r="AP60">
            <v>60</v>
          </cell>
          <cell r="AQ60">
            <v>0</v>
          </cell>
          <cell r="AR60">
            <v>56.55</v>
          </cell>
          <cell r="AS60">
            <v>60</v>
          </cell>
          <cell r="AT60">
            <v>116.55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119708.85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119708.85</v>
          </cell>
          <cell r="BH60">
            <v>49878.687500000007</v>
          </cell>
          <cell r="BI60">
            <v>39902.950000000004</v>
          </cell>
          <cell r="BJ60">
            <v>29927.212500000001</v>
          </cell>
          <cell r="BK60">
            <v>0</v>
          </cell>
          <cell r="BL60">
            <v>0</v>
          </cell>
        </row>
        <row r="61">
          <cell r="A61">
            <v>2067</v>
          </cell>
          <cell r="B61" t="str">
            <v>SUMMERFIELD J.I. SCHOOL (N.C.)</v>
          </cell>
          <cell r="C61">
            <v>34</v>
          </cell>
          <cell r="D61">
            <v>38</v>
          </cell>
          <cell r="E61">
            <v>24</v>
          </cell>
          <cell r="F61">
            <v>0</v>
          </cell>
          <cell r="G61">
            <v>0</v>
          </cell>
          <cell r="H61">
            <v>0</v>
          </cell>
          <cell r="I61">
            <v>510</v>
          </cell>
          <cell r="J61">
            <v>570</v>
          </cell>
          <cell r="K61">
            <v>360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15</v>
          </cell>
          <cell r="V61">
            <v>15</v>
          </cell>
          <cell r="W61">
            <v>15</v>
          </cell>
          <cell r="X61">
            <v>225</v>
          </cell>
          <cell r="Y61">
            <v>300</v>
          </cell>
          <cell r="Z61">
            <v>180</v>
          </cell>
          <cell r="AA61">
            <v>0</v>
          </cell>
          <cell r="AB61">
            <v>0</v>
          </cell>
          <cell r="AC61">
            <v>0</v>
          </cell>
          <cell r="AD61">
            <v>99511.199999999983</v>
          </cell>
          <cell r="AE61">
            <v>165</v>
          </cell>
          <cell r="AF61">
            <v>15</v>
          </cell>
          <cell r="AG61">
            <v>60</v>
          </cell>
          <cell r="AH61">
            <v>135</v>
          </cell>
          <cell r="AI61">
            <v>0</v>
          </cell>
          <cell r="AJ61">
            <v>30</v>
          </cell>
          <cell r="AK61">
            <v>225</v>
          </cell>
          <cell r="AL61">
            <v>45</v>
          </cell>
          <cell r="AM61">
            <v>15</v>
          </cell>
          <cell r="AN61">
            <v>525</v>
          </cell>
          <cell r="AO61">
            <v>60</v>
          </cell>
          <cell r="AP61">
            <v>105</v>
          </cell>
          <cell r="AQ61">
            <v>4062.6</v>
          </cell>
          <cell r="AR61">
            <v>221.84999999999997</v>
          </cell>
          <cell r="AS61">
            <v>104.39999999999999</v>
          </cell>
          <cell r="AT61">
            <v>4388.8499999999995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103900.04999999999</v>
          </cell>
          <cell r="BB61">
            <v>15</v>
          </cell>
          <cell r="BC61">
            <v>20</v>
          </cell>
          <cell r="BD61">
            <v>12</v>
          </cell>
          <cell r="BE61">
            <v>6079.2000000000007</v>
          </cell>
          <cell r="BF61">
            <v>0</v>
          </cell>
          <cell r="BG61">
            <v>109979.24999999999</v>
          </cell>
          <cell r="BH61">
            <v>45824.687499999993</v>
          </cell>
          <cell r="BI61">
            <v>36659.749999999993</v>
          </cell>
          <cell r="BJ61">
            <v>27494.812499999993</v>
          </cell>
          <cell r="BK61">
            <v>0</v>
          </cell>
          <cell r="BL61">
            <v>0</v>
          </cell>
        </row>
        <row r="62">
          <cell r="A62">
            <v>2068</v>
          </cell>
          <cell r="B62" t="str">
            <v>WARREN FARM PRIMARY SCHOOL</v>
          </cell>
          <cell r="C62">
            <v>29</v>
          </cell>
          <cell r="D62">
            <v>28</v>
          </cell>
          <cell r="E62">
            <v>17</v>
          </cell>
          <cell r="F62">
            <v>5</v>
          </cell>
          <cell r="G62">
            <v>7</v>
          </cell>
          <cell r="H62">
            <v>4</v>
          </cell>
          <cell r="I62">
            <v>435</v>
          </cell>
          <cell r="J62">
            <v>420</v>
          </cell>
          <cell r="K62">
            <v>255</v>
          </cell>
          <cell r="L62">
            <v>75</v>
          </cell>
          <cell r="M62">
            <v>105</v>
          </cell>
          <cell r="N62">
            <v>60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11</v>
          </cell>
          <cell r="V62">
            <v>11</v>
          </cell>
          <cell r="W62">
            <v>11</v>
          </cell>
          <cell r="X62">
            <v>165</v>
          </cell>
          <cell r="Y62">
            <v>120</v>
          </cell>
          <cell r="Z62">
            <v>150</v>
          </cell>
          <cell r="AA62">
            <v>0</v>
          </cell>
          <cell r="AB62">
            <v>0</v>
          </cell>
          <cell r="AC62">
            <v>0</v>
          </cell>
          <cell r="AD62">
            <v>93413.7</v>
          </cell>
          <cell r="AE62">
            <v>210</v>
          </cell>
          <cell r="AF62">
            <v>180</v>
          </cell>
          <cell r="AG62">
            <v>15</v>
          </cell>
          <cell r="AH62">
            <v>135</v>
          </cell>
          <cell r="AI62">
            <v>90</v>
          </cell>
          <cell r="AJ62">
            <v>0</v>
          </cell>
          <cell r="AK62">
            <v>225</v>
          </cell>
          <cell r="AL62">
            <v>90</v>
          </cell>
          <cell r="AM62">
            <v>15</v>
          </cell>
          <cell r="AN62">
            <v>570</v>
          </cell>
          <cell r="AO62">
            <v>360</v>
          </cell>
          <cell r="AP62">
            <v>30</v>
          </cell>
          <cell r="AQ62">
            <v>4392</v>
          </cell>
          <cell r="AR62">
            <v>1305</v>
          </cell>
          <cell r="AS62">
            <v>30</v>
          </cell>
          <cell r="AT62">
            <v>5727</v>
          </cell>
          <cell r="AU62">
            <v>11</v>
          </cell>
          <cell r="AV62">
            <v>4</v>
          </cell>
          <cell r="AW62">
            <v>10</v>
          </cell>
          <cell r="AX62">
            <v>25</v>
          </cell>
          <cell r="AY62">
            <v>1801.3684210526314</v>
          </cell>
          <cell r="AZ62">
            <v>0</v>
          </cell>
          <cell r="BA62">
            <v>100942.06842105262</v>
          </cell>
          <cell r="BB62">
            <v>11</v>
          </cell>
          <cell r="BC62">
            <v>8</v>
          </cell>
          <cell r="BD62">
            <v>10</v>
          </cell>
          <cell r="BE62">
            <v>3733.2000000000007</v>
          </cell>
          <cell r="BF62">
            <v>0</v>
          </cell>
          <cell r="BG62">
            <v>104675.26842105262</v>
          </cell>
          <cell r="BH62">
            <v>43614.695175438595</v>
          </cell>
          <cell r="BI62">
            <v>34891.756140350873</v>
          </cell>
          <cell r="BJ62">
            <v>26168.817105263155</v>
          </cell>
          <cell r="BK62">
            <v>0</v>
          </cell>
          <cell r="BL62">
            <v>0</v>
          </cell>
        </row>
        <row r="63">
          <cell r="A63">
            <v>2070</v>
          </cell>
          <cell r="B63" t="str">
            <v>Montgomery Primary Academy</v>
          </cell>
          <cell r="C63">
            <v>15</v>
          </cell>
          <cell r="D63">
            <v>22</v>
          </cell>
          <cell r="E63">
            <v>16</v>
          </cell>
          <cell r="F63">
            <v>0</v>
          </cell>
          <cell r="G63">
            <v>1</v>
          </cell>
          <cell r="H63">
            <v>0</v>
          </cell>
          <cell r="I63">
            <v>225</v>
          </cell>
          <cell r="J63">
            <v>330</v>
          </cell>
          <cell r="K63">
            <v>240</v>
          </cell>
          <cell r="L63">
            <v>0</v>
          </cell>
          <cell r="M63">
            <v>15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8</v>
          </cell>
          <cell r="V63">
            <v>8</v>
          </cell>
          <cell r="W63">
            <v>8</v>
          </cell>
          <cell r="X63">
            <v>120</v>
          </cell>
          <cell r="Y63">
            <v>60</v>
          </cell>
          <cell r="Z63">
            <v>120</v>
          </cell>
          <cell r="AA63">
            <v>0</v>
          </cell>
          <cell r="AB63">
            <v>0</v>
          </cell>
          <cell r="AC63">
            <v>0</v>
          </cell>
          <cell r="AD63">
            <v>55771.8</v>
          </cell>
          <cell r="AE63">
            <v>105</v>
          </cell>
          <cell r="AF63">
            <v>30</v>
          </cell>
          <cell r="AG63">
            <v>90</v>
          </cell>
          <cell r="AH63">
            <v>105</v>
          </cell>
          <cell r="AI63">
            <v>15</v>
          </cell>
          <cell r="AJ63">
            <v>120</v>
          </cell>
          <cell r="AK63">
            <v>105</v>
          </cell>
          <cell r="AL63">
            <v>75</v>
          </cell>
          <cell r="AM63">
            <v>135</v>
          </cell>
          <cell r="AN63">
            <v>315</v>
          </cell>
          <cell r="AO63">
            <v>120</v>
          </cell>
          <cell r="AP63">
            <v>345</v>
          </cell>
          <cell r="AQ63">
            <v>2433.9</v>
          </cell>
          <cell r="AR63">
            <v>443.7</v>
          </cell>
          <cell r="AS63">
            <v>351.6</v>
          </cell>
          <cell r="AT63">
            <v>3229.2</v>
          </cell>
          <cell r="AU63">
            <v>8</v>
          </cell>
          <cell r="AV63">
            <v>4</v>
          </cell>
          <cell r="AW63">
            <v>8</v>
          </cell>
          <cell r="AX63">
            <v>20</v>
          </cell>
          <cell r="AY63">
            <v>1445.6842105263156</v>
          </cell>
          <cell r="AZ63">
            <v>0</v>
          </cell>
          <cell r="BA63">
            <v>60446.684210526313</v>
          </cell>
          <cell r="BB63">
            <v>8</v>
          </cell>
          <cell r="BC63">
            <v>4</v>
          </cell>
          <cell r="BD63">
            <v>8</v>
          </cell>
          <cell r="BE63">
            <v>2570.4000000000005</v>
          </cell>
          <cell r="BF63">
            <v>0</v>
          </cell>
          <cell r="BG63">
            <v>63017.084210526315</v>
          </cell>
          <cell r="BH63">
            <v>26257.118421052633</v>
          </cell>
          <cell r="BI63">
            <v>21005.694736842106</v>
          </cell>
          <cell r="BJ63">
            <v>15754.271052631579</v>
          </cell>
          <cell r="BK63">
            <v>0</v>
          </cell>
          <cell r="BL63">
            <v>0</v>
          </cell>
        </row>
        <row r="64">
          <cell r="A64">
            <v>2072</v>
          </cell>
          <cell r="B64" t="str">
            <v>Billesley Primary School</v>
          </cell>
          <cell r="C64">
            <v>53</v>
          </cell>
          <cell r="D64">
            <v>46</v>
          </cell>
          <cell r="E64">
            <v>52</v>
          </cell>
          <cell r="F64">
            <v>12</v>
          </cell>
          <cell r="G64">
            <v>16</v>
          </cell>
          <cell r="H64">
            <v>11</v>
          </cell>
          <cell r="I64">
            <v>795</v>
          </cell>
          <cell r="J64">
            <v>690</v>
          </cell>
          <cell r="K64">
            <v>780</v>
          </cell>
          <cell r="L64">
            <v>180</v>
          </cell>
          <cell r="M64">
            <v>240</v>
          </cell>
          <cell r="N64">
            <v>165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21</v>
          </cell>
          <cell r="V64">
            <v>21</v>
          </cell>
          <cell r="W64">
            <v>21</v>
          </cell>
          <cell r="X64">
            <v>315</v>
          </cell>
          <cell r="Y64">
            <v>225</v>
          </cell>
          <cell r="Z64">
            <v>285</v>
          </cell>
          <cell r="AA64">
            <v>45</v>
          </cell>
          <cell r="AB64">
            <v>45</v>
          </cell>
          <cell r="AC64">
            <v>45</v>
          </cell>
          <cell r="AD64">
            <v>195689.09999999998</v>
          </cell>
          <cell r="AE64">
            <v>270</v>
          </cell>
          <cell r="AF64">
            <v>150</v>
          </cell>
          <cell r="AG64">
            <v>180</v>
          </cell>
          <cell r="AH64">
            <v>255</v>
          </cell>
          <cell r="AI64">
            <v>150</v>
          </cell>
          <cell r="AJ64">
            <v>180</v>
          </cell>
          <cell r="AK64">
            <v>195</v>
          </cell>
          <cell r="AL64">
            <v>135</v>
          </cell>
          <cell r="AM64">
            <v>135</v>
          </cell>
          <cell r="AN64">
            <v>720</v>
          </cell>
          <cell r="AO64">
            <v>435</v>
          </cell>
          <cell r="AP64">
            <v>495</v>
          </cell>
          <cell r="AQ64">
            <v>5544.9</v>
          </cell>
          <cell r="AR64">
            <v>1596.45</v>
          </cell>
          <cell r="AS64">
            <v>500.4</v>
          </cell>
          <cell r="AT64">
            <v>7641.7499999999991</v>
          </cell>
          <cell r="AU64">
            <v>20</v>
          </cell>
          <cell r="AV64">
            <v>10</v>
          </cell>
          <cell r="AW64">
            <v>8</v>
          </cell>
          <cell r="AX64">
            <v>38</v>
          </cell>
          <cell r="AY64">
            <v>2719.2631578947367</v>
          </cell>
          <cell r="AZ64">
            <v>0</v>
          </cell>
          <cell r="BA64">
            <v>206050.11315789472</v>
          </cell>
          <cell r="BB64">
            <v>21</v>
          </cell>
          <cell r="BC64">
            <v>15</v>
          </cell>
          <cell r="BD64">
            <v>19</v>
          </cell>
          <cell r="BE64">
            <v>7078.8000000000011</v>
          </cell>
          <cell r="BF64">
            <v>0</v>
          </cell>
          <cell r="BG64">
            <v>213128.91315789471</v>
          </cell>
          <cell r="BH64">
            <v>88803.713815789466</v>
          </cell>
          <cell r="BI64">
            <v>71042.971052631576</v>
          </cell>
          <cell r="BJ64">
            <v>53282.228289473685</v>
          </cell>
          <cell r="BK64">
            <v>0</v>
          </cell>
          <cell r="BL64">
            <v>0</v>
          </cell>
        </row>
        <row r="65">
          <cell r="A65">
            <v>2073</v>
          </cell>
          <cell r="B65" t="str">
            <v>Kings Rise Academy</v>
          </cell>
          <cell r="C65">
            <v>43</v>
          </cell>
          <cell r="D65">
            <v>46</v>
          </cell>
          <cell r="E65">
            <v>31</v>
          </cell>
          <cell r="F65">
            <v>8</v>
          </cell>
          <cell r="G65">
            <v>12</v>
          </cell>
          <cell r="H65">
            <v>8</v>
          </cell>
          <cell r="I65">
            <v>645</v>
          </cell>
          <cell r="J65">
            <v>690</v>
          </cell>
          <cell r="K65">
            <v>465</v>
          </cell>
          <cell r="L65">
            <v>120</v>
          </cell>
          <cell r="M65">
            <v>180</v>
          </cell>
          <cell r="N65">
            <v>120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18</v>
          </cell>
          <cell r="V65">
            <v>18</v>
          </cell>
          <cell r="W65">
            <v>18</v>
          </cell>
          <cell r="X65">
            <v>270</v>
          </cell>
          <cell r="Y65">
            <v>375</v>
          </cell>
          <cell r="Z65">
            <v>150</v>
          </cell>
          <cell r="AA65">
            <v>30</v>
          </cell>
          <cell r="AB65">
            <v>30</v>
          </cell>
          <cell r="AC65">
            <v>30</v>
          </cell>
          <cell r="AD65">
            <v>153250.5</v>
          </cell>
          <cell r="AE65">
            <v>435</v>
          </cell>
          <cell r="AF65">
            <v>90</v>
          </cell>
          <cell r="AG65">
            <v>0</v>
          </cell>
          <cell r="AH65">
            <v>315</v>
          </cell>
          <cell r="AI65">
            <v>60</v>
          </cell>
          <cell r="AJ65">
            <v>0</v>
          </cell>
          <cell r="AK65">
            <v>495</v>
          </cell>
          <cell r="AL65">
            <v>105</v>
          </cell>
          <cell r="AM65">
            <v>15</v>
          </cell>
          <cell r="AN65">
            <v>1245</v>
          </cell>
          <cell r="AO65">
            <v>255</v>
          </cell>
          <cell r="AP65">
            <v>15</v>
          </cell>
          <cell r="AQ65">
            <v>9607.5</v>
          </cell>
          <cell r="AR65">
            <v>935.25</v>
          </cell>
          <cell r="AS65">
            <v>15.6</v>
          </cell>
          <cell r="AT65">
            <v>10558.35</v>
          </cell>
          <cell r="AU65">
            <v>17</v>
          </cell>
          <cell r="AV65">
            <v>4</v>
          </cell>
          <cell r="AW65">
            <v>8</v>
          </cell>
          <cell r="AX65">
            <v>29</v>
          </cell>
          <cell r="AY65">
            <v>2065.2631578947367</v>
          </cell>
          <cell r="AZ65">
            <v>0</v>
          </cell>
          <cell r="BA65">
            <v>165874.11315789475</v>
          </cell>
          <cell r="BB65">
            <v>18</v>
          </cell>
          <cell r="BC65">
            <v>25</v>
          </cell>
          <cell r="BD65">
            <v>10</v>
          </cell>
          <cell r="BE65">
            <v>6844.2000000000007</v>
          </cell>
          <cell r="BF65">
            <v>0</v>
          </cell>
          <cell r="BG65">
            <v>172718.31315789477</v>
          </cell>
          <cell r="BH65">
            <v>71965.963815789481</v>
          </cell>
          <cell r="BI65">
            <v>57572.771052631586</v>
          </cell>
          <cell r="BJ65">
            <v>43179.578289473691</v>
          </cell>
          <cell r="BK65">
            <v>0</v>
          </cell>
          <cell r="BL65">
            <v>0</v>
          </cell>
        </row>
        <row r="66">
          <cell r="A66">
            <v>2075</v>
          </cell>
          <cell r="B66" t="str">
            <v>Mansfield Green Primary E-ACT Academy</v>
          </cell>
          <cell r="C66">
            <v>31</v>
          </cell>
          <cell r="D66">
            <v>31</v>
          </cell>
          <cell r="E66">
            <v>16</v>
          </cell>
          <cell r="F66">
            <v>0</v>
          </cell>
          <cell r="G66">
            <v>0</v>
          </cell>
          <cell r="H66">
            <v>0</v>
          </cell>
          <cell r="I66">
            <v>465</v>
          </cell>
          <cell r="J66">
            <v>465</v>
          </cell>
          <cell r="K66">
            <v>240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9</v>
          </cell>
          <cell r="V66">
            <v>9</v>
          </cell>
          <cell r="W66">
            <v>9</v>
          </cell>
          <cell r="X66">
            <v>135</v>
          </cell>
          <cell r="Y66">
            <v>0</v>
          </cell>
          <cell r="Z66">
            <v>75</v>
          </cell>
          <cell r="AA66">
            <v>0</v>
          </cell>
          <cell r="AB66">
            <v>0</v>
          </cell>
          <cell r="AC66">
            <v>0</v>
          </cell>
          <cell r="AD66">
            <v>81137.399999999994</v>
          </cell>
          <cell r="AE66">
            <v>15</v>
          </cell>
          <cell r="AF66">
            <v>210</v>
          </cell>
          <cell r="AG66">
            <v>240</v>
          </cell>
          <cell r="AH66">
            <v>0</v>
          </cell>
          <cell r="AI66">
            <v>45</v>
          </cell>
          <cell r="AJ66">
            <v>195</v>
          </cell>
          <cell r="AK66">
            <v>0</v>
          </cell>
          <cell r="AL66">
            <v>240</v>
          </cell>
          <cell r="AM66">
            <v>180</v>
          </cell>
          <cell r="AN66">
            <v>15</v>
          </cell>
          <cell r="AO66">
            <v>495</v>
          </cell>
          <cell r="AP66">
            <v>615</v>
          </cell>
          <cell r="AQ66">
            <v>109.80000000000001</v>
          </cell>
          <cell r="AR66">
            <v>1805.25</v>
          </cell>
          <cell r="AS66">
            <v>620.4</v>
          </cell>
          <cell r="AT66">
            <v>2535.4499999999998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83672.849999999991</v>
          </cell>
          <cell r="BB66">
            <v>9</v>
          </cell>
          <cell r="BC66">
            <v>0</v>
          </cell>
          <cell r="BD66">
            <v>5</v>
          </cell>
          <cell r="BE66">
            <v>1764.6000000000004</v>
          </cell>
          <cell r="BF66">
            <v>0</v>
          </cell>
          <cell r="BG66">
            <v>85437.45</v>
          </cell>
          <cell r="BH66">
            <v>35598.9375</v>
          </cell>
          <cell r="BI66">
            <v>28479.149999999998</v>
          </cell>
          <cell r="BJ66">
            <v>21359.362499999999</v>
          </cell>
          <cell r="BK66">
            <v>0</v>
          </cell>
          <cell r="BL66">
            <v>0</v>
          </cell>
        </row>
        <row r="67">
          <cell r="A67">
            <v>2078</v>
          </cell>
          <cell r="B67" t="str">
            <v>Moor Green Primary Academy</v>
          </cell>
          <cell r="C67">
            <v>29</v>
          </cell>
          <cell r="D67">
            <v>31</v>
          </cell>
          <cell r="E67">
            <v>27</v>
          </cell>
          <cell r="F67">
            <v>9</v>
          </cell>
          <cell r="G67">
            <v>10</v>
          </cell>
          <cell r="H67">
            <v>9</v>
          </cell>
          <cell r="I67">
            <v>418</v>
          </cell>
          <cell r="J67">
            <v>451</v>
          </cell>
          <cell r="K67">
            <v>403</v>
          </cell>
          <cell r="L67">
            <v>121</v>
          </cell>
          <cell r="M67">
            <v>139</v>
          </cell>
          <cell r="N67">
            <v>107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4</v>
          </cell>
          <cell r="V67">
            <v>4</v>
          </cell>
          <cell r="W67">
            <v>4</v>
          </cell>
          <cell r="X67">
            <v>60</v>
          </cell>
          <cell r="Y67">
            <v>105</v>
          </cell>
          <cell r="Z67">
            <v>60</v>
          </cell>
          <cell r="AA67">
            <v>16</v>
          </cell>
          <cell r="AB67">
            <v>16</v>
          </cell>
          <cell r="AC67">
            <v>16</v>
          </cell>
          <cell r="AD67">
            <v>112719.74</v>
          </cell>
          <cell r="AE67">
            <v>15</v>
          </cell>
          <cell r="AF67">
            <v>30</v>
          </cell>
          <cell r="AG67">
            <v>208</v>
          </cell>
          <cell r="AH67">
            <v>0</v>
          </cell>
          <cell r="AI67">
            <v>15</v>
          </cell>
          <cell r="AJ67">
            <v>208</v>
          </cell>
          <cell r="AK67">
            <v>15</v>
          </cell>
          <cell r="AL67">
            <v>15</v>
          </cell>
          <cell r="AM67">
            <v>148</v>
          </cell>
          <cell r="AN67">
            <v>30</v>
          </cell>
          <cell r="AO67">
            <v>60</v>
          </cell>
          <cell r="AP67">
            <v>564</v>
          </cell>
          <cell r="AQ67">
            <v>228.75</v>
          </cell>
          <cell r="AR67">
            <v>217.5</v>
          </cell>
          <cell r="AS67">
            <v>569.91999999999996</v>
          </cell>
          <cell r="AT67">
            <v>1016.17</v>
          </cell>
          <cell r="AU67">
            <v>4</v>
          </cell>
          <cell r="AV67">
            <v>1</v>
          </cell>
          <cell r="AW67">
            <v>0</v>
          </cell>
          <cell r="AX67">
            <v>5</v>
          </cell>
          <cell r="AY67">
            <v>349.9473684210526</v>
          </cell>
          <cell r="AZ67">
            <v>0</v>
          </cell>
          <cell r="BA67">
            <v>114085.85736842106</v>
          </cell>
          <cell r="BB67">
            <v>4</v>
          </cell>
          <cell r="BC67">
            <v>7</v>
          </cell>
          <cell r="BD67">
            <v>4</v>
          </cell>
          <cell r="BE67">
            <v>1948.2000000000003</v>
          </cell>
          <cell r="BF67">
            <v>0</v>
          </cell>
          <cell r="BG67">
            <v>116034.05736842105</v>
          </cell>
          <cell r="BH67">
            <v>48347.523903508772</v>
          </cell>
          <cell r="BI67">
            <v>38678.019122807018</v>
          </cell>
          <cell r="BJ67">
            <v>29008.514342105263</v>
          </cell>
          <cell r="BK67">
            <v>0</v>
          </cell>
          <cell r="BL67">
            <v>0</v>
          </cell>
        </row>
        <row r="68">
          <cell r="A68">
            <v>2081</v>
          </cell>
          <cell r="B68" t="str">
            <v>Gilbertstone Primary School</v>
          </cell>
          <cell r="C68">
            <v>0</v>
          </cell>
          <cell r="D68">
            <v>21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315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90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22194.9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22194.9</v>
          </cell>
          <cell r="BB68">
            <v>0</v>
          </cell>
          <cell r="BC68">
            <v>6</v>
          </cell>
          <cell r="BD68">
            <v>0</v>
          </cell>
          <cell r="BE68">
            <v>795.60000000000014</v>
          </cell>
          <cell r="BF68">
            <v>0</v>
          </cell>
          <cell r="BG68">
            <v>22990.5</v>
          </cell>
          <cell r="BH68">
            <v>9579.375</v>
          </cell>
          <cell r="BI68">
            <v>7663.5</v>
          </cell>
          <cell r="BJ68">
            <v>5747.625</v>
          </cell>
          <cell r="BK68">
            <v>0</v>
          </cell>
          <cell r="BL68">
            <v>0</v>
          </cell>
        </row>
        <row r="69">
          <cell r="A69">
            <v>2082</v>
          </cell>
          <cell r="B69" t="str">
            <v>Conway Primary School</v>
          </cell>
          <cell r="C69">
            <v>26</v>
          </cell>
          <cell r="D69">
            <v>27</v>
          </cell>
          <cell r="E69">
            <v>26</v>
          </cell>
          <cell r="F69">
            <v>0</v>
          </cell>
          <cell r="G69">
            <v>0</v>
          </cell>
          <cell r="H69">
            <v>0</v>
          </cell>
          <cell r="I69">
            <v>390</v>
          </cell>
          <cell r="J69">
            <v>405</v>
          </cell>
          <cell r="K69">
            <v>390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195</v>
          </cell>
          <cell r="Z69">
            <v>180</v>
          </cell>
          <cell r="AA69">
            <v>0</v>
          </cell>
          <cell r="AB69">
            <v>0</v>
          </cell>
          <cell r="AC69">
            <v>0</v>
          </cell>
          <cell r="AD69">
            <v>81381.299999999988</v>
          </cell>
          <cell r="AE69">
            <v>165</v>
          </cell>
          <cell r="AF69">
            <v>120</v>
          </cell>
          <cell r="AG69">
            <v>90</v>
          </cell>
          <cell r="AH69">
            <v>180</v>
          </cell>
          <cell r="AI69">
            <v>135</v>
          </cell>
          <cell r="AJ69">
            <v>75</v>
          </cell>
          <cell r="AK69">
            <v>150</v>
          </cell>
          <cell r="AL69">
            <v>180</v>
          </cell>
          <cell r="AM69">
            <v>60</v>
          </cell>
          <cell r="AN69">
            <v>495</v>
          </cell>
          <cell r="AO69">
            <v>435</v>
          </cell>
          <cell r="AP69">
            <v>225</v>
          </cell>
          <cell r="AQ69">
            <v>3824.7</v>
          </cell>
          <cell r="AR69">
            <v>1605.1499999999999</v>
          </cell>
          <cell r="AS69">
            <v>226.8</v>
          </cell>
          <cell r="AT69">
            <v>5656.65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87037.949999999983</v>
          </cell>
          <cell r="BB69">
            <v>0</v>
          </cell>
          <cell r="BC69">
            <v>13</v>
          </cell>
          <cell r="BD69">
            <v>12</v>
          </cell>
          <cell r="BE69">
            <v>3315.0000000000005</v>
          </cell>
          <cell r="BF69">
            <v>0</v>
          </cell>
          <cell r="BG69">
            <v>90352.949999999983</v>
          </cell>
          <cell r="BH69">
            <v>37647.062499999993</v>
          </cell>
          <cell r="BI69">
            <v>30117.649999999994</v>
          </cell>
          <cell r="BJ69">
            <v>22588.237499999996</v>
          </cell>
          <cell r="BK69">
            <v>0</v>
          </cell>
          <cell r="BL69">
            <v>0</v>
          </cell>
        </row>
        <row r="70">
          <cell r="A70">
            <v>2086</v>
          </cell>
          <cell r="B70" t="str">
            <v>Greet Primary School</v>
          </cell>
          <cell r="C70">
            <v>38</v>
          </cell>
          <cell r="D70">
            <v>48</v>
          </cell>
          <cell r="E70">
            <v>35</v>
          </cell>
          <cell r="F70">
            <v>0</v>
          </cell>
          <cell r="G70">
            <v>0</v>
          </cell>
          <cell r="H70">
            <v>0</v>
          </cell>
          <cell r="I70">
            <v>570</v>
          </cell>
          <cell r="J70">
            <v>720</v>
          </cell>
          <cell r="K70">
            <v>525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</v>
          </cell>
          <cell r="V70">
            <v>2</v>
          </cell>
          <cell r="W70">
            <v>2</v>
          </cell>
          <cell r="X70">
            <v>30</v>
          </cell>
          <cell r="Y70">
            <v>195</v>
          </cell>
          <cell r="Z70">
            <v>30</v>
          </cell>
          <cell r="AA70">
            <v>0</v>
          </cell>
          <cell r="AB70">
            <v>0</v>
          </cell>
          <cell r="AC70">
            <v>0</v>
          </cell>
          <cell r="AD70">
            <v>125039.4</v>
          </cell>
          <cell r="AE70">
            <v>0</v>
          </cell>
          <cell r="AF70">
            <v>105</v>
          </cell>
          <cell r="AG70">
            <v>435</v>
          </cell>
          <cell r="AH70">
            <v>0</v>
          </cell>
          <cell r="AI70">
            <v>120</v>
          </cell>
          <cell r="AJ70">
            <v>390</v>
          </cell>
          <cell r="AK70">
            <v>15</v>
          </cell>
          <cell r="AL70">
            <v>150</v>
          </cell>
          <cell r="AM70">
            <v>510</v>
          </cell>
          <cell r="AN70">
            <v>15</v>
          </cell>
          <cell r="AO70">
            <v>375</v>
          </cell>
          <cell r="AP70">
            <v>1335</v>
          </cell>
          <cell r="AQ70">
            <v>118.95</v>
          </cell>
          <cell r="AR70">
            <v>1383.3</v>
          </cell>
          <cell r="AS70">
            <v>1353.6000000000001</v>
          </cell>
          <cell r="AT70">
            <v>2855.8500000000004</v>
          </cell>
          <cell r="AU70">
            <v>2</v>
          </cell>
          <cell r="AV70">
            <v>0</v>
          </cell>
          <cell r="AW70">
            <v>0</v>
          </cell>
          <cell r="AX70">
            <v>2</v>
          </cell>
          <cell r="AY70">
            <v>137.68421052631578</v>
          </cell>
          <cell r="AZ70">
            <v>0</v>
          </cell>
          <cell r="BA70">
            <v>128032.93421052632</v>
          </cell>
          <cell r="BB70">
            <v>2</v>
          </cell>
          <cell r="BC70">
            <v>13</v>
          </cell>
          <cell r="BD70">
            <v>2</v>
          </cell>
          <cell r="BE70">
            <v>2233.8000000000002</v>
          </cell>
          <cell r="BF70">
            <v>0</v>
          </cell>
          <cell r="BG70">
            <v>130266.73421052632</v>
          </cell>
          <cell r="BH70">
            <v>54277.805921052633</v>
          </cell>
          <cell r="BI70">
            <v>43422.244736842105</v>
          </cell>
          <cell r="BJ70">
            <v>32566.683552631577</v>
          </cell>
          <cell r="BK70">
            <v>0</v>
          </cell>
          <cell r="BL70">
            <v>0</v>
          </cell>
        </row>
        <row r="71">
          <cell r="A71">
            <v>2093</v>
          </cell>
          <cell r="B71" t="str">
            <v>Hall Green Infants School</v>
          </cell>
          <cell r="C71">
            <v>52</v>
          </cell>
          <cell r="D71">
            <v>42</v>
          </cell>
          <cell r="E71">
            <v>51</v>
          </cell>
          <cell r="F71">
            <v>0</v>
          </cell>
          <cell r="G71">
            <v>0</v>
          </cell>
          <cell r="H71">
            <v>0</v>
          </cell>
          <cell r="I71">
            <v>780</v>
          </cell>
          <cell r="J71">
            <v>630</v>
          </cell>
          <cell r="K71">
            <v>765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6</v>
          </cell>
          <cell r="V71">
            <v>6</v>
          </cell>
          <cell r="W71">
            <v>6</v>
          </cell>
          <cell r="X71">
            <v>90</v>
          </cell>
          <cell r="Y71">
            <v>45</v>
          </cell>
          <cell r="Z71">
            <v>75</v>
          </cell>
          <cell r="AA71">
            <v>0</v>
          </cell>
          <cell r="AB71">
            <v>0</v>
          </cell>
          <cell r="AC71">
            <v>0</v>
          </cell>
          <cell r="AD71">
            <v>149104.20000000001</v>
          </cell>
          <cell r="AE71">
            <v>0</v>
          </cell>
          <cell r="AF71">
            <v>15</v>
          </cell>
          <cell r="AG71">
            <v>30</v>
          </cell>
          <cell r="AH71">
            <v>0</v>
          </cell>
          <cell r="AI71">
            <v>15</v>
          </cell>
          <cell r="AJ71">
            <v>30</v>
          </cell>
          <cell r="AK71">
            <v>15</v>
          </cell>
          <cell r="AL71">
            <v>0</v>
          </cell>
          <cell r="AM71">
            <v>45</v>
          </cell>
          <cell r="AN71">
            <v>15</v>
          </cell>
          <cell r="AO71">
            <v>30</v>
          </cell>
          <cell r="AP71">
            <v>105</v>
          </cell>
          <cell r="AQ71">
            <v>118.95</v>
          </cell>
          <cell r="AR71">
            <v>108.75</v>
          </cell>
          <cell r="AS71">
            <v>106.80000000000001</v>
          </cell>
          <cell r="AT71">
            <v>334.5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149438.70000000001</v>
          </cell>
          <cell r="BB71">
            <v>6</v>
          </cell>
          <cell r="BC71">
            <v>3</v>
          </cell>
          <cell r="BD71">
            <v>5</v>
          </cell>
          <cell r="BE71">
            <v>1795.2000000000003</v>
          </cell>
          <cell r="BF71">
            <v>0</v>
          </cell>
          <cell r="BG71">
            <v>151233.90000000002</v>
          </cell>
          <cell r="BH71">
            <v>63014.125000000015</v>
          </cell>
          <cell r="BI71">
            <v>50411.30000000001</v>
          </cell>
          <cell r="BJ71">
            <v>37808.475000000006</v>
          </cell>
          <cell r="BK71">
            <v>0</v>
          </cell>
          <cell r="BL71">
            <v>0</v>
          </cell>
        </row>
        <row r="72">
          <cell r="A72">
            <v>2096</v>
          </cell>
          <cell r="B72" t="str">
            <v>Lea Forest Primary Academy</v>
          </cell>
          <cell r="C72">
            <v>25</v>
          </cell>
          <cell r="D72">
            <v>9</v>
          </cell>
          <cell r="E72">
            <v>23</v>
          </cell>
          <cell r="F72">
            <v>0</v>
          </cell>
          <cell r="G72">
            <v>0</v>
          </cell>
          <cell r="H72">
            <v>0</v>
          </cell>
          <cell r="I72">
            <v>375</v>
          </cell>
          <cell r="J72">
            <v>135</v>
          </cell>
          <cell r="K72">
            <v>345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7</v>
          </cell>
          <cell r="V72">
            <v>7</v>
          </cell>
          <cell r="W72">
            <v>7</v>
          </cell>
          <cell r="X72">
            <v>105</v>
          </cell>
          <cell r="Y72">
            <v>240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58373.399999999994</v>
          </cell>
          <cell r="AE72">
            <v>150</v>
          </cell>
          <cell r="AF72">
            <v>150</v>
          </cell>
          <cell r="AG72">
            <v>15</v>
          </cell>
          <cell r="AH72">
            <v>150</v>
          </cell>
          <cell r="AI72">
            <v>150</v>
          </cell>
          <cell r="AJ72">
            <v>0</v>
          </cell>
          <cell r="AK72">
            <v>75</v>
          </cell>
          <cell r="AL72">
            <v>45</v>
          </cell>
          <cell r="AM72">
            <v>0</v>
          </cell>
          <cell r="AN72">
            <v>375</v>
          </cell>
          <cell r="AO72">
            <v>345</v>
          </cell>
          <cell r="AP72">
            <v>15</v>
          </cell>
          <cell r="AQ72">
            <v>2882.25</v>
          </cell>
          <cell r="AR72">
            <v>1257.1500000000001</v>
          </cell>
          <cell r="AS72">
            <v>14.399999999999999</v>
          </cell>
          <cell r="AT72">
            <v>4153.7999999999993</v>
          </cell>
          <cell r="AU72">
            <v>7</v>
          </cell>
          <cell r="AV72">
            <v>0</v>
          </cell>
          <cell r="AW72">
            <v>0</v>
          </cell>
          <cell r="AX72">
            <v>7</v>
          </cell>
          <cell r="AY72">
            <v>481.8947368421052</v>
          </cell>
          <cell r="AZ72">
            <v>0</v>
          </cell>
          <cell r="BA72">
            <v>63009.094736842104</v>
          </cell>
          <cell r="BB72">
            <v>7</v>
          </cell>
          <cell r="BC72">
            <v>16</v>
          </cell>
          <cell r="BD72">
            <v>0</v>
          </cell>
          <cell r="BE72">
            <v>2978.4000000000005</v>
          </cell>
          <cell r="BF72">
            <v>0</v>
          </cell>
          <cell r="BG72">
            <v>65987.494736842098</v>
          </cell>
          <cell r="BH72">
            <v>27494.78947368421</v>
          </cell>
          <cell r="BI72">
            <v>21995.831578947367</v>
          </cell>
          <cell r="BJ72">
            <v>16496.873684210525</v>
          </cell>
          <cell r="BK72">
            <v>0</v>
          </cell>
          <cell r="BL72">
            <v>0</v>
          </cell>
        </row>
        <row r="73">
          <cell r="A73">
            <v>2097</v>
          </cell>
          <cell r="B73" t="str">
            <v>Story Wood School</v>
          </cell>
          <cell r="C73">
            <v>22</v>
          </cell>
          <cell r="D73">
            <v>24</v>
          </cell>
          <cell r="E73">
            <v>17</v>
          </cell>
          <cell r="F73">
            <v>6</v>
          </cell>
          <cell r="G73">
            <v>6</v>
          </cell>
          <cell r="H73">
            <v>5</v>
          </cell>
          <cell r="I73">
            <v>330</v>
          </cell>
          <cell r="J73">
            <v>360</v>
          </cell>
          <cell r="K73">
            <v>255</v>
          </cell>
          <cell r="L73">
            <v>90</v>
          </cell>
          <cell r="M73">
            <v>90</v>
          </cell>
          <cell r="N73">
            <v>75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5</v>
          </cell>
          <cell r="V73">
            <v>5</v>
          </cell>
          <cell r="W73">
            <v>5</v>
          </cell>
          <cell r="X73">
            <v>75</v>
          </cell>
          <cell r="Y73">
            <v>150</v>
          </cell>
          <cell r="Z73">
            <v>45</v>
          </cell>
          <cell r="AA73">
            <v>15</v>
          </cell>
          <cell r="AB73">
            <v>15</v>
          </cell>
          <cell r="AC73">
            <v>15</v>
          </cell>
          <cell r="AD73">
            <v>82763.39999999998</v>
          </cell>
          <cell r="AE73">
            <v>30</v>
          </cell>
          <cell r="AF73">
            <v>150</v>
          </cell>
          <cell r="AG73">
            <v>90</v>
          </cell>
          <cell r="AH73">
            <v>30</v>
          </cell>
          <cell r="AI73">
            <v>90</v>
          </cell>
          <cell r="AJ73">
            <v>75</v>
          </cell>
          <cell r="AK73">
            <v>60</v>
          </cell>
          <cell r="AL73">
            <v>135</v>
          </cell>
          <cell r="AM73">
            <v>90</v>
          </cell>
          <cell r="AN73">
            <v>120</v>
          </cell>
          <cell r="AO73">
            <v>375</v>
          </cell>
          <cell r="AP73">
            <v>255</v>
          </cell>
          <cell r="AQ73">
            <v>933.3</v>
          </cell>
          <cell r="AR73">
            <v>1370.25</v>
          </cell>
          <cell r="AS73">
            <v>258</v>
          </cell>
          <cell r="AT73">
            <v>2561.5500000000002</v>
          </cell>
          <cell r="AU73">
            <v>4</v>
          </cell>
          <cell r="AV73">
            <v>1</v>
          </cell>
          <cell r="AW73">
            <v>0</v>
          </cell>
          <cell r="AX73">
            <v>5</v>
          </cell>
          <cell r="AY73">
            <v>349.9473684210526</v>
          </cell>
          <cell r="AZ73">
            <v>0</v>
          </cell>
          <cell r="BA73">
            <v>85674.897368421036</v>
          </cell>
          <cell r="BB73">
            <v>5</v>
          </cell>
          <cell r="BC73">
            <v>10</v>
          </cell>
          <cell r="BD73">
            <v>3</v>
          </cell>
          <cell r="BE73">
            <v>2335.8000000000002</v>
          </cell>
          <cell r="BF73">
            <v>0</v>
          </cell>
          <cell r="BG73">
            <v>88010.697368421039</v>
          </cell>
          <cell r="BH73">
            <v>36671.123903508764</v>
          </cell>
          <cell r="BI73">
            <v>29336.899122807012</v>
          </cell>
          <cell r="BJ73">
            <v>22002.67434210526</v>
          </cell>
          <cell r="BK73">
            <v>0</v>
          </cell>
          <cell r="BL73">
            <v>0</v>
          </cell>
        </row>
        <row r="74">
          <cell r="A74">
            <v>2098</v>
          </cell>
          <cell r="B74" t="str">
            <v>Tame Valley Academy</v>
          </cell>
          <cell r="C74">
            <v>26</v>
          </cell>
          <cell r="D74">
            <v>26</v>
          </cell>
          <cell r="E74">
            <v>22</v>
          </cell>
          <cell r="F74">
            <v>0</v>
          </cell>
          <cell r="G74">
            <v>0</v>
          </cell>
          <cell r="H74">
            <v>0</v>
          </cell>
          <cell r="I74">
            <v>390</v>
          </cell>
          <cell r="J74">
            <v>390</v>
          </cell>
          <cell r="K74">
            <v>330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13</v>
          </cell>
          <cell r="V74">
            <v>13</v>
          </cell>
          <cell r="W74">
            <v>13</v>
          </cell>
          <cell r="X74">
            <v>195</v>
          </cell>
          <cell r="Y74">
            <v>210</v>
          </cell>
          <cell r="Z74">
            <v>165</v>
          </cell>
          <cell r="AA74">
            <v>0</v>
          </cell>
          <cell r="AB74">
            <v>0</v>
          </cell>
          <cell r="AC74">
            <v>0</v>
          </cell>
          <cell r="AD74">
            <v>76422</v>
          </cell>
          <cell r="AE74">
            <v>135</v>
          </cell>
          <cell r="AF74">
            <v>30</v>
          </cell>
          <cell r="AG74">
            <v>165</v>
          </cell>
          <cell r="AH74">
            <v>120</v>
          </cell>
          <cell r="AI74">
            <v>15</v>
          </cell>
          <cell r="AJ74">
            <v>135</v>
          </cell>
          <cell r="AK74">
            <v>120</v>
          </cell>
          <cell r="AL74">
            <v>45</v>
          </cell>
          <cell r="AM74">
            <v>195</v>
          </cell>
          <cell r="AN74">
            <v>375</v>
          </cell>
          <cell r="AO74">
            <v>90</v>
          </cell>
          <cell r="AP74">
            <v>495</v>
          </cell>
          <cell r="AQ74">
            <v>2891.4</v>
          </cell>
          <cell r="AR74">
            <v>330.59999999999997</v>
          </cell>
          <cell r="AS74">
            <v>501.6</v>
          </cell>
          <cell r="AT74">
            <v>3723.6</v>
          </cell>
          <cell r="AU74">
            <v>12</v>
          </cell>
          <cell r="AV74">
            <v>0</v>
          </cell>
          <cell r="AW74">
            <v>0</v>
          </cell>
          <cell r="AX74">
            <v>12</v>
          </cell>
          <cell r="AY74">
            <v>826.10526315789468</v>
          </cell>
          <cell r="AZ74">
            <v>0</v>
          </cell>
          <cell r="BA74">
            <v>80971.705263157899</v>
          </cell>
          <cell r="BB74">
            <v>13</v>
          </cell>
          <cell r="BC74">
            <v>14</v>
          </cell>
          <cell r="BD74">
            <v>11</v>
          </cell>
          <cell r="BE74">
            <v>4906.2000000000007</v>
          </cell>
          <cell r="BF74">
            <v>0</v>
          </cell>
          <cell r="BG74">
            <v>85877.905263157896</v>
          </cell>
          <cell r="BH74">
            <v>35782.460526315786</v>
          </cell>
          <cell r="BI74">
            <v>28625.968421052632</v>
          </cell>
          <cell r="BJ74">
            <v>21469.476315789474</v>
          </cell>
          <cell r="BK74">
            <v>0</v>
          </cell>
          <cell r="BL74">
            <v>0</v>
          </cell>
        </row>
        <row r="75">
          <cell r="A75">
            <v>2099</v>
          </cell>
          <cell r="B75" t="str">
            <v>Hawthorn Primary School</v>
          </cell>
          <cell r="C75">
            <v>25</v>
          </cell>
          <cell r="D75">
            <v>22</v>
          </cell>
          <cell r="E75">
            <v>18</v>
          </cell>
          <cell r="F75">
            <v>0</v>
          </cell>
          <cell r="G75">
            <v>0</v>
          </cell>
          <cell r="H75">
            <v>0</v>
          </cell>
          <cell r="I75">
            <v>375</v>
          </cell>
          <cell r="J75">
            <v>330</v>
          </cell>
          <cell r="K75">
            <v>270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11</v>
          </cell>
          <cell r="V75">
            <v>11</v>
          </cell>
          <cell r="W75">
            <v>11</v>
          </cell>
          <cell r="X75">
            <v>165</v>
          </cell>
          <cell r="Y75">
            <v>150</v>
          </cell>
          <cell r="Z75">
            <v>120</v>
          </cell>
          <cell r="AA75">
            <v>0</v>
          </cell>
          <cell r="AB75">
            <v>0</v>
          </cell>
          <cell r="AC75">
            <v>0</v>
          </cell>
          <cell r="AD75">
            <v>67235.100000000006</v>
          </cell>
          <cell r="AE75">
            <v>90</v>
          </cell>
          <cell r="AF75">
            <v>60</v>
          </cell>
          <cell r="AG75">
            <v>120</v>
          </cell>
          <cell r="AH75">
            <v>75</v>
          </cell>
          <cell r="AI75">
            <v>30</v>
          </cell>
          <cell r="AJ75">
            <v>90</v>
          </cell>
          <cell r="AK75">
            <v>165</v>
          </cell>
          <cell r="AL75">
            <v>15</v>
          </cell>
          <cell r="AM75">
            <v>60</v>
          </cell>
          <cell r="AN75">
            <v>330</v>
          </cell>
          <cell r="AO75">
            <v>105</v>
          </cell>
          <cell r="AP75">
            <v>270</v>
          </cell>
          <cell r="AQ75">
            <v>2562</v>
          </cell>
          <cell r="AR75">
            <v>378.45</v>
          </cell>
          <cell r="AS75">
            <v>271.2</v>
          </cell>
          <cell r="AT75">
            <v>3211.6499999999996</v>
          </cell>
          <cell r="AU75">
            <v>0</v>
          </cell>
          <cell r="AV75">
            <v>5</v>
          </cell>
          <cell r="AW75">
            <v>0</v>
          </cell>
          <cell r="AX75">
            <v>5</v>
          </cell>
          <cell r="AY75">
            <v>372.89473684210526</v>
          </cell>
          <cell r="AZ75">
            <v>0</v>
          </cell>
          <cell r="BA75">
            <v>70819.644736842107</v>
          </cell>
          <cell r="BB75">
            <v>11</v>
          </cell>
          <cell r="BC75">
            <v>10</v>
          </cell>
          <cell r="BD75">
            <v>8</v>
          </cell>
          <cell r="BE75">
            <v>3733.2000000000007</v>
          </cell>
          <cell r="BF75">
            <v>0</v>
          </cell>
          <cell r="BG75">
            <v>74552.844736842104</v>
          </cell>
          <cell r="BH75">
            <v>31063.685307017546</v>
          </cell>
          <cell r="BI75">
            <v>24850.948245614036</v>
          </cell>
          <cell r="BJ75">
            <v>18638.211184210526</v>
          </cell>
          <cell r="BK75">
            <v>0</v>
          </cell>
          <cell r="BL75">
            <v>0</v>
          </cell>
        </row>
        <row r="76">
          <cell r="A76">
            <v>2100</v>
          </cell>
          <cell r="B76" t="str">
            <v>Merritts Brook Primary E-ACT Academy</v>
          </cell>
          <cell r="C76">
            <v>23</v>
          </cell>
          <cell r="D76">
            <v>15</v>
          </cell>
          <cell r="E76">
            <v>17</v>
          </cell>
          <cell r="F76">
            <v>0</v>
          </cell>
          <cell r="G76">
            <v>0</v>
          </cell>
          <cell r="H76">
            <v>0</v>
          </cell>
          <cell r="I76">
            <v>345</v>
          </cell>
          <cell r="J76">
            <v>225</v>
          </cell>
          <cell r="K76">
            <v>255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17</v>
          </cell>
          <cell r="V76">
            <v>17</v>
          </cell>
          <cell r="W76">
            <v>17</v>
          </cell>
          <cell r="X76">
            <v>255</v>
          </cell>
          <cell r="Y76">
            <v>120</v>
          </cell>
          <cell r="Z76">
            <v>150</v>
          </cell>
          <cell r="AA76">
            <v>0</v>
          </cell>
          <cell r="AB76">
            <v>0</v>
          </cell>
          <cell r="AC76">
            <v>0</v>
          </cell>
          <cell r="AD76">
            <v>56747.399999999994</v>
          </cell>
          <cell r="AE76">
            <v>195</v>
          </cell>
          <cell r="AF76">
            <v>105</v>
          </cell>
          <cell r="AG76">
            <v>0</v>
          </cell>
          <cell r="AH76">
            <v>150</v>
          </cell>
          <cell r="AI76">
            <v>90</v>
          </cell>
          <cell r="AJ76">
            <v>0</v>
          </cell>
          <cell r="AK76">
            <v>120</v>
          </cell>
          <cell r="AL76">
            <v>90</v>
          </cell>
          <cell r="AM76">
            <v>0</v>
          </cell>
          <cell r="AN76">
            <v>465</v>
          </cell>
          <cell r="AO76">
            <v>285</v>
          </cell>
          <cell r="AP76">
            <v>0</v>
          </cell>
          <cell r="AQ76">
            <v>3568.5</v>
          </cell>
          <cell r="AR76">
            <v>1044</v>
          </cell>
          <cell r="AS76">
            <v>0</v>
          </cell>
          <cell r="AT76">
            <v>4612.5</v>
          </cell>
          <cell r="AU76">
            <v>17</v>
          </cell>
          <cell r="AV76">
            <v>0</v>
          </cell>
          <cell r="AW76">
            <v>0</v>
          </cell>
          <cell r="AX76">
            <v>17</v>
          </cell>
          <cell r="AY76">
            <v>1170.3157894736842</v>
          </cell>
          <cell r="AZ76">
            <v>0</v>
          </cell>
          <cell r="BA76">
            <v>62530.215789473681</v>
          </cell>
          <cell r="BB76">
            <v>17</v>
          </cell>
          <cell r="BC76">
            <v>8</v>
          </cell>
          <cell r="BD76">
            <v>10</v>
          </cell>
          <cell r="BE76">
            <v>4467.6000000000004</v>
          </cell>
          <cell r="BF76">
            <v>0</v>
          </cell>
          <cell r="BG76">
            <v>66997.81578947368</v>
          </cell>
          <cell r="BH76">
            <v>27915.756578947367</v>
          </cell>
          <cell r="BI76">
            <v>22332.605263157893</v>
          </cell>
          <cell r="BJ76">
            <v>16749.45394736842</v>
          </cell>
          <cell r="BK76">
            <v>0</v>
          </cell>
          <cell r="BL76">
            <v>0</v>
          </cell>
        </row>
        <row r="77">
          <cell r="A77">
            <v>2102</v>
          </cell>
          <cell r="B77" t="str">
            <v>Oasis Academy Blakenhale Infants</v>
          </cell>
          <cell r="C77">
            <v>31</v>
          </cell>
          <cell r="D77">
            <v>28</v>
          </cell>
          <cell r="E77">
            <v>28</v>
          </cell>
          <cell r="F77">
            <v>0</v>
          </cell>
          <cell r="G77">
            <v>0</v>
          </cell>
          <cell r="H77">
            <v>0</v>
          </cell>
          <cell r="I77">
            <v>465</v>
          </cell>
          <cell r="J77">
            <v>420</v>
          </cell>
          <cell r="K77">
            <v>420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14</v>
          </cell>
          <cell r="V77">
            <v>14</v>
          </cell>
          <cell r="W77">
            <v>14</v>
          </cell>
          <cell r="X77">
            <v>210</v>
          </cell>
          <cell r="Y77">
            <v>195</v>
          </cell>
          <cell r="Z77">
            <v>180</v>
          </cell>
          <cell r="AA77">
            <v>0</v>
          </cell>
          <cell r="AB77">
            <v>0</v>
          </cell>
          <cell r="AC77">
            <v>0</v>
          </cell>
          <cell r="AD77">
            <v>89673.9</v>
          </cell>
          <cell r="AE77">
            <v>165</v>
          </cell>
          <cell r="AF77">
            <v>240</v>
          </cell>
          <cell r="AG77">
            <v>30</v>
          </cell>
          <cell r="AH77">
            <v>150</v>
          </cell>
          <cell r="AI77">
            <v>225</v>
          </cell>
          <cell r="AJ77">
            <v>30</v>
          </cell>
          <cell r="AK77">
            <v>285</v>
          </cell>
          <cell r="AL77">
            <v>75</v>
          </cell>
          <cell r="AM77">
            <v>15</v>
          </cell>
          <cell r="AN77">
            <v>600</v>
          </cell>
          <cell r="AO77">
            <v>540</v>
          </cell>
          <cell r="AP77">
            <v>75</v>
          </cell>
          <cell r="AQ77">
            <v>4657.3500000000004</v>
          </cell>
          <cell r="AR77">
            <v>1966.1999999999998</v>
          </cell>
          <cell r="AS77">
            <v>75.599999999999994</v>
          </cell>
          <cell r="AT77">
            <v>6699.1500000000005</v>
          </cell>
          <cell r="AU77">
            <v>14</v>
          </cell>
          <cell r="AV77">
            <v>0</v>
          </cell>
          <cell r="AW77">
            <v>0</v>
          </cell>
          <cell r="AX77">
            <v>14</v>
          </cell>
          <cell r="AY77">
            <v>963.78947368421041</v>
          </cell>
          <cell r="AZ77">
            <v>0</v>
          </cell>
          <cell r="BA77">
            <v>97336.839473684202</v>
          </cell>
          <cell r="BB77">
            <v>14</v>
          </cell>
          <cell r="BC77">
            <v>13</v>
          </cell>
          <cell r="BD77">
            <v>12</v>
          </cell>
          <cell r="BE77">
            <v>5028.6000000000004</v>
          </cell>
          <cell r="BF77">
            <v>0</v>
          </cell>
          <cell r="BG77">
            <v>102365.43947368421</v>
          </cell>
          <cell r="BH77">
            <v>42652.26644736842</v>
          </cell>
          <cell r="BI77">
            <v>34121.813157894736</v>
          </cell>
          <cell r="BJ77">
            <v>25591.359868421052</v>
          </cell>
          <cell r="BK77">
            <v>0</v>
          </cell>
          <cell r="BL77">
            <v>0</v>
          </cell>
        </row>
        <row r="78">
          <cell r="A78">
            <v>2103</v>
          </cell>
          <cell r="B78" t="str">
            <v>Oasis Academy Short Heath</v>
          </cell>
          <cell r="C78">
            <v>40</v>
          </cell>
          <cell r="D78">
            <v>58</v>
          </cell>
          <cell r="E78">
            <v>36</v>
          </cell>
          <cell r="F78">
            <v>19</v>
          </cell>
          <cell r="G78">
            <v>20</v>
          </cell>
          <cell r="H78">
            <v>16</v>
          </cell>
          <cell r="I78">
            <v>600</v>
          </cell>
          <cell r="J78">
            <v>870</v>
          </cell>
          <cell r="K78">
            <v>540</v>
          </cell>
          <cell r="L78">
            <v>285</v>
          </cell>
          <cell r="M78">
            <v>300</v>
          </cell>
          <cell r="N78">
            <v>240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4</v>
          </cell>
          <cell r="V78">
            <v>4</v>
          </cell>
          <cell r="W78">
            <v>4</v>
          </cell>
          <cell r="X78">
            <v>60</v>
          </cell>
          <cell r="Y78">
            <v>285</v>
          </cell>
          <cell r="Z78">
            <v>255</v>
          </cell>
          <cell r="AA78">
            <v>60</v>
          </cell>
          <cell r="AB78">
            <v>60</v>
          </cell>
          <cell r="AC78">
            <v>60</v>
          </cell>
          <cell r="AD78">
            <v>195526.5</v>
          </cell>
          <cell r="AE78">
            <v>30</v>
          </cell>
          <cell r="AF78">
            <v>135</v>
          </cell>
          <cell r="AG78">
            <v>150</v>
          </cell>
          <cell r="AH78">
            <v>15</v>
          </cell>
          <cell r="AI78">
            <v>120</v>
          </cell>
          <cell r="AJ78">
            <v>135</v>
          </cell>
          <cell r="AK78">
            <v>60</v>
          </cell>
          <cell r="AL78">
            <v>135</v>
          </cell>
          <cell r="AM78">
            <v>300</v>
          </cell>
          <cell r="AN78">
            <v>105</v>
          </cell>
          <cell r="AO78">
            <v>390</v>
          </cell>
          <cell r="AP78">
            <v>585</v>
          </cell>
          <cell r="AQ78">
            <v>814.35</v>
          </cell>
          <cell r="AR78">
            <v>1431.1499999999999</v>
          </cell>
          <cell r="AS78">
            <v>596.4</v>
          </cell>
          <cell r="AT78">
            <v>2841.9</v>
          </cell>
          <cell r="AU78">
            <v>4</v>
          </cell>
          <cell r="AV78">
            <v>3</v>
          </cell>
          <cell r="AW78">
            <v>17</v>
          </cell>
          <cell r="AX78">
            <v>24</v>
          </cell>
          <cell r="AY78">
            <v>1766.9473684210525</v>
          </cell>
          <cell r="AZ78">
            <v>0</v>
          </cell>
          <cell r="BA78">
            <v>200135.34736842103</v>
          </cell>
          <cell r="BB78">
            <v>4</v>
          </cell>
          <cell r="BC78">
            <v>19</v>
          </cell>
          <cell r="BD78">
            <v>17</v>
          </cell>
          <cell r="BE78">
            <v>5263.2000000000007</v>
          </cell>
          <cell r="BF78">
            <v>0</v>
          </cell>
          <cell r="BG78">
            <v>205398.54736842104</v>
          </cell>
          <cell r="BH78">
            <v>85582.728070175435</v>
          </cell>
          <cell r="BI78">
            <v>68466.182456140348</v>
          </cell>
          <cell r="BJ78">
            <v>51349.636842105261</v>
          </cell>
          <cell r="BK78">
            <v>0</v>
          </cell>
          <cell r="BL78">
            <v>0</v>
          </cell>
        </row>
        <row r="79">
          <cell r="A79">
            <v>2108</v>
          </cell>
          <cell r="B79" t="str">
            <v>Ward End Primary School</v>
          </cell>
          <cell r="C79">
            <v>52</v>
          </cell>
          <cell r="D79">
            <v>52</v>
          </cell>
          <cell r="E79">
            <v>51</v>
          </cell>
          <cell r="F79">
            <v>0</v>
          </cell>
          <cell r="G79">
            <v>0</v>
          </cell>
          <cell r="H79">
            <v>0</v>
          </cell>
          <cell r="I79">
            <v>780</v>
          </cell>
          <cell r="J79">
            <v>780</v>
          </cell>
          <cell r="K79">
            <v>765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12</v>
          </cell>
          <cell r="V79">
            <v>12</v>
          </cell>
          <cell r="W79">
            <v>12</v>
          </cell>
          <cell r="X79">
            <v>180</v>
          </cell>
          <cell r="Y79">
            <v>0</v>
          </cell>
          <cell r="Z79">
            <v>135</v>
          </cell>
          <cell r="AA79">
            <v>0</v>
          </cell>
          <cell r="AB79">
            <v>0</v>
          </cell>
          <cell r="AC79">
            <v>0</v>
          </cell>
          <cell r="AD79">
            <v>159673.20000000001</v>
          </cell>
          <cell r="AE79">
            <v>15</v>
          </cell>
          <cell r="AF79">
            <v>510</v>
          </cell>
          <cell r="AG79">
            <v>165</v>
          </cell>
          <cell r="AH79">
            <v>15</v>
          </cell>
          <cell r="AI79">
            <v>510</v>
          </cell>
          <cell r="AJ79">
            <v>135</v>
          </cell>
          <cell r="AK79">
            <v>0</v>
          </cell>
          <cell r="AL79">
            <v>585</v>
          </cell>
          <cell r="AM79">
            <v>150</v>
          </cell>
          <cell r="AN79">
            <v>30</v>
          </cell>
          <cell r="AO79">
            <v>1605</v>
          </cell>
          <cell r="AP79">
            <v>450</v>
          </cell>
          <cell r="AQ79">
            <v>228.75</v>
          </cell>
          <cell r="AR79">
            <v>5902.9499999999989</v>
          </cell>
          <cell r="AS79">
            <v>454.8</v>
          </cell>
          <cell r="AT79">
            <v>6586.4999999999991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166259.70000000001</v>
          </cell>
          <cell r="BB79">
            <v>12</v>
          </cell>
          <cell r="BC79">
            <v>0</v>
          </cell>
          <cell r="BD79">
            <v>9</v>
          </cell>
          <cell r="BE79">
            <v>2662.2000000000003</v>
          </cell>
          <cell r="BF79">
            <v>0</v>
          </cell>
          <cell r="BG79">
            <v>168921.90000000002</v>
          </cell>
          <cell r="BH79">
            <v>70384.125000000015</v>
          </cell>
          <cell r="BI79">
            <v>56307.30000000001</v>
          </cell>
          <cell r="BJ79">
            <v>42230.475000000006</v>
          </cell>
          <cell r="BK79">
            <v>0</v>
          </cell>
          <cell r="BL79">
            <v>0</v>
          </cell>
        </row>
        <row r="80">
          <cell r="A80">
            <v>2109</v>
          </cell>
          <cell r="B80" t="str">
            <v>Four Dwellings Primary Academy</v>
          </cell>
          <cell r="C80">
            <v>22</v>
          </cell>
          <cell r="D80">
            <v>21</v>
          </cell>
          <cell r="E80">
            <v>21</v>
          </cell>
          <cell r="F80">
            <v>0</v>
          </cell>
          <cell r="G80">
            <v>0</v>
          </cell>
          <cell r="H80">
            <v>0</v>
          </cell>
          <cell r="I80">
            <v>330</v>
          </cell>
          <cell r="J80">
            <v>315</v>
          </cell>
          <cell r="K80">
            <v>315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9</v>
          </cell>
          <cell r="V80">
            <v>9</v>
          </cell>
          <cell r="W80">
            <v>9</v>
          </cell>
          <cell r="X80">
            <v>135</v>
          </cell>
          <cell r="Y80">
            <v>150</v>
          </cell>
          <cell r="Z80">
            <v>120</v>
          </cell>
          <cell r="AA80">
            <v>0</v>
          </cell>
          <cell r="AB80">
            <v>0</v>
          </cell>
          <cell r="AC80">
            <v>0</v>
          </cell>
          <cell r="AD80">
            <v>65934.299999999988</v>
          </cell>
          <cell r="AE80">
            <v>105</v>
          </cell>
          <cell r="AF80">
            <v>15</v>
          </cell>
          <cell r="AG80">
            <v>60</v>
          </cell>
          <cell r="AH80">
            <v>105</v>
          </cell>
          <cell r="AI80">
            <v>0</v>
          </cell>
          <cell r="AJ80">
            <v>75</v>
          </cell>
          <cell r="AK80">
            <v>75</v>
          </cell>
          <cell r="AL80">
            <v>30</v>
          </cell>
          <cell r="AM80">
            <v>105</v>
          </cell>
          <cell r="AN80">
            <v>285</v>
          </cell>
          <cell r="AO80">
            <v>45</v>
          </cell>
          <cell r="AP80">
            <v>240</v>
          </cell>
          <cell r="AQ80">
            <v>2196</v>
          </cell>
          <cell r="AR80">
            <v>165.29999999999998</v>
          </cell>
          <cell r="AS80">
            <v>244.8</v>
          </cell>
          <cell r="AT80">
            <v>2606.1000000000004</v>
          </cell>
          <cell r="AU80">
            <v>9</v>
          </cell>
          <cell r="AV80">
            <v>0</v>
          </cell>
          <cell r="AW80">
            <v>0</v>
          </cell>
          <cell r="AX80">
            <v>9</v>
          </cell>
          <cell r="AY80">
            <v>619.57894736842104</v>
          </cell>
          <cell r="AZ80">
            <v>0</v>
          </cell>
          <cell r="BA80">
            <v>69159.978947368421</v>
          </cell>
          <cell r="BB80">
            <v>9</v>
          </cell>
          <cell r="BC80">
            <v>10</v>
          </cell>
          <cell r="BD80">
            <v>8</v>
          </cell>
          <cell r="BE80">
            <v>3488.4000000000005</v>
          </cell>
          <cell r="BF80">
            <v>0</v>
          </cell>
          <cell r="BG80">
            <v>72648.378947368416</v>
          </cell>
          <cell r="BH80">
            <v>30270.15789473684</v>
          </cell>
          <cell r="BI80">
            <v>24216.126315789472</v>
          </cell>
          <cell r="BJ80">
            <v>18162.094736842104</v>
          </cell>
          <cell r="BK80">
            <v>0</v>
          </cell>
          <cell r="BL80">
            <v>0</v>
          </cell>
        </row>
        <row r="81">
          <cell r="A81">
            <v>2110</v>
          </cell>
          <cell r="B81" t="str">
            <v>Oasis Academy Hobmoor</v>
          </cell>
          <cell r="C81">
            <v>57</v>
          </cell>
          <cell r="D81">
            <v>75</v>
          </cell>
          <cell r="E81">
            <v>46</v>
          </cell>
          <cell r="F81">
            <v>0</v>
          </cell>
          <cell r="G81">
            <v>0</v>
          </cell>
          <cell r="H81">
            <v>0</v>
          </cell>
          <cell r="I81">
            <v>855</v>
          </cell>
          <cell r="J81">
            <v>1125</v>
          </cell>
          <cell r="K81">
            <v>690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12</v>
          </cell>
          <cell r="V81">
            <v>12</v>
          </cell>
          <cell r="W81">
            <v>12</v>
          </cell>
          <cell r="X81">
            <v>180</v>
          </cell>
          <cell r="Y81">
            <v>75</v>
          </cell>
          <cell r="Z81">
            <v>150</v>
          </cell>
          <cell r="AA81">
            <v>0</v>
          </cell>
          <cell r="AB81">
            <v>0</v>
          </cell>
          <cell r="AC81">
            <v>0</v>
          </cell>
          <cell r="AD81">
            <v>184388.4</v>
          </cell>
          <cell r="AE81">
            <v>45</v>
          </cell>
          <cell r="AF81">
            <v>15</v>
          </cell>
          <cell r="AG81">
            <v>495</v>
          </cell>
          <cell r="AH81">
            <v>90</v>
          </cell>
          <cell r="AI81">
            <v>0</v>
          </cell>
          <cell r="AJ81">
            <v>390</v>
          </cell>
          <cell r="AK81">
            <v>135</v>
          </cell>
          <cell r="AL81">
            <v>15</v>
          </cell>
          <cell r="AM81">
            <v>660</v>
          </cell>
          <cell r="AN81">
            <v>270</v>
          </cell>
          <cell r="AO81">
            <v>30</v>
          </cell>
          <cell r="AP81">
            <v>1545</v>
          </cell>
          <cell r="AQ81">
            <v>2113.6499999999996</v>
          </cell>
          <cell r="AR81">
            <v>108.75</v>
          </cell>
          <cell r="AS81">
            <v>1567.2</v>
          </cell>
          <cell r="AT81">
            <v>3789.5999999999995</v>
          </cell>
          <cell r="AU81">
            <v>8</v>
          </cell>
          <cell r="AV81">
            <v>0</v>
          </cell>
          <cell r="AW81">
            <v>0</v>
          </cell>
          <cell r="AX81">
            <v>8</v>
          </cell>
          <cell r="AY81">
            <v>550.73684210526312</v>
          </cell>
          <cell r="AZ81">
            <v>0</v>
          </cell>
          <cell r="BA81">
            <v>188728.73684210525</v>
          </cell>
          <cell r="BB81">
            <v>12</v>
          </cell>
          <cell r="BC81">
            <v>5</v>
          </cell>
          <cell r="BD81">
            <v>10</v>
          </cell>
          <cell r="BE81">
            <v>3457.8</v>
          </cell>
          <cell r="BF81">
            <v>0</v>
          </cell>
          <cell r="BG81">
            <v>192186.53684210524</v>
          </cell>
          <cell r="BH81">
            <v>80077.723684210519</v>
          </cell>
          <cell r="BI81">
            <v>64062.178947368411</v>
          </cell>
          <cell r="BJ81">
            <v>48046.63421052631</v>
          </cell>
          <cell r="BK81">
            <v>0</v>
          </cell>
          <cell r="BL81">
            <v>0</v>
          </cell>
        </row>
        <row r="82">
          <cell r="A82">
            <v>2115</v>
          </cell>
          <cell r="B82" t="str">
            <v>Kingsland Primary School</v>
          </cell>
          <cell r="C82">
            <v>29</v>
          </cell>
          <cell r="D82">
            <v>39</v>
          </cell>
          <cell r="E82">
            <v>19</v>
          </cell>
          <cell r="F82">
            <v>13</v>
          </cell>
          <cell r="G82">
            <v>13</v>
          </cell>
          <cell r="H82">
            <v>6</v>
          </cell>
          <cell r="I82">
            <v>435</v>
          </cell>
          <cell r="J82">
            <v>585</v>
          </cell>
          <cell r="K82">
            <v>285</v>
          </cell>
          <cell r="L82">
            <v>195</v>
          </cell>
          <cell r="M82">
            <v>195</v>
          </cell>
          <cell r="N82">
            <v>90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8</v>
          </cell>
          <cell r="V82">
            <v>8</v>
          </cell>
          <cell r="W82">
            <v>8</v>
          </cell>
          <cell r="X82">
            <v>120</v>
          </cell>
          <cell r="Y82">
            <v>315</v>
          </cell>
          <cell r="Z82">
            <v>105</v>
          </cell>
          <cell r="AA82">
            <v>30</v>
          </cell>
          <cell r="AB82">
            <v>30</v>
          </cell>
          <cell r="AC82">
            <v>30</v>
          </cell>
          <cell r="AD82">
            <v>123738.6</v>
          </cell>
          <cell r="AE82">
            <v>105</v>
          </cell>
          <cell r="AF82">
            <v>165</v>
          </cell>
          <cell r="AG82">
            <v>30</v>
          </cell>
          <cell r="AH82">
            <v>75</v>
          </cell>
          <cell r="AI82">
            <v>105</v>
          </cell>
          <cell r="AJ82">
            <v>0</v>
          </cell>
          <cell r="AK82">
            <v>180</v>
          </cell>
          <cell r="AL82">
            <v>210</v>
          </cell>
          <cell r="AM82">
            <v>0</v>
          </cell>
          <cell r="AN82">
            <v>360</v>
          </cell>
          <cell r="AO82">
            <v>480</v>
          </cell>
          <cell r="AP82">
            <v>30</v>
          </cell>
          <cell r="AQ82">
            <v>2790.75</v>
          </cell>
          <cell r="AR82">
            <v>1761.75</v>
          </cell>
          <cell r="AS82">
            <v>28.799999999999997</v>
          </cell>
          <cell r="AT82">
            <v>4581.3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128319.90000000001</v>
          </cell>
          <cell r="BB82">
            <v>8</v>
          </cell>
          <cell r="BC82">
            <v>21</v>
          </cell>
          <cell r="BD82">
            <v>7</v>
          </cell>
          <cell r="BE82">
            <v>4692</v>
          </cell>
          <cell r="BF82">
            <v>0</v>
          </cell>
          <cell r="BG82">
            <v>133011.90000000002</v>
          </cell>
          <cell r="BH82">
            <v>55421.625000000015</v>
          </cell>
          <cell r="BI82">
            <v>44337.30000000001</v>
          </cell>
          <cell r="BJ82">
            <v>33252.975000000006</v>
          </cell>
          <cell r="BK82">
            <v>0</v>
          </cell>
          <cell r="BL82">
            <v>0</v>
          </cell>
        </row>
        <row r="83">
          <cell r="A83">
            <v>2117</v>
          </cell>
          <cell r="B83" t="str">
            <v>Oasis Academy Boulton</v>
          </cell>
          <cell r="C83">
            <v>37</v>
          </cell>
          <cell r="D83">
            <v>53</v>
          </cell>
          <cell r="E83">
            <v>27</v>
          </cell>
          <cell r="F83">
            <v>0</v>
          </cell>
          <cell r="G83">
            <v>0</v>
          </cell>
          <cell r="H83">
            <v>0</v>
          </cell>
          <cell r="I83">
            <v>555</v>
          </cell>
          <cell r="J83">
            <v>795</v>
          </cell>
          <cell r="K83">
            <v>405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0</v>
          </cell>
          <cell r="S83">
            <v>0</v>
          </cell>
          <cell r="T83">
            <v>15</v>
          </cell>
          <cell r="U83">
            <v>10</v>
          </cell>
          <cell r="V83">
            <v>10</v>
          </cell>
          <cell r="W83">
            <v>10</v>
          </cell>
          <cell r="X83">
            <v>150</v>
          </cell>
          <cell r="Y83">
            <v>135</v>
          </cell>
          <cell r="Z83">
            <v>30</v>
          </cell>
          <cell r="AA83">
            <v>0</v>
          </cell>
          <cell r="AB83">
            <v>0</v>
          </cell>
          <cell r="AC83">
            <v>0</v>
          </cell>
          <cell r="AD83">
            <v>121462.2</v>
          </cell>
          <cell r="AE83">
            <v>120</v>
          </cell>
          <cell r="AF83">
            <v>60</v>
          </cell>
          <cell r="AG83">
            <v>360</v>
          </cell>
          <cell r="AH83">
            <v>105</v>
          </cell>
          <cell r="AI83">
            <v>30</v>
          </cell>
          <cell r="AJ83">
            <v>255</v>
          </cell>
          <cell r="AK83">
            <v>105</v>
          </cell>
          <cell r="AL83">
            <v>150</v>
          </cell>
          <cell r="AM83">
            <v>525</v>
          </cell>
          <cell r="AN83">
            <v>330</v>
          </cell>
          <cell r="AO83">
            <v>240</v>
          </cell>
          <cell r="AP83">
            <v>1140</v>
          </cell>
          <cell r="AQ83">
            <v>2543.7000000000003</v>
          </cell>
          <cell r="AR83">
            <v>887.4</v>
          </cell>
          <cell r="AS83">
            <v>1156.8000000000002</v>
          </cell>
          <cell r="AT83">
            <v>4587.9000000000005</v>
          </cell>
          <cell r="AU83">
            <v>10</v>
          </cell>
          <cell r="AV83">
            <v>9</v>
          </cell>
          <cell r="AW83">
            <v>0</v>
          </cell>
          <cell r="AX83">
            <v>19</v>
          </cell>
          <cell r="AY83">
            <v>1359.6315789473683</v>
          </cell>
          <cell r="AZ83">
            <v>1468.8</v>
          </cell>
          <cell r="BA83">
            <v>128878.53157894737</v>
          </cell>
          <cell r="BB83">
            <v>10</v>
          </cell>
          <cell r="BC83">
            <v>9</v>
          </cell>
          <cell r="BD83">
            <v>2</v>
          </cell>
          <cell r="BE83">
            <v>2682.6000000000004</v>
          </cell>
          <cell r="BF83">
            <v>0</v>
          </cell>
          <cell r="BG83">
            <v>131561.13157894736</v>
          </cell>
          <cell r="BH83">
            <v>54817.138157894733</v>
          </cell>
          <cell r="BI83">
            <v>43853.710526315786</v>
          </cell>
          <cell r="BJ83">
            <v>32890.28289473684</v>
          </cell>
          <cell r="BK83">
            <v>0</v>
          </cell>
          <cell r="BL83">
            <v>0</v>
          </cell>
        </row>
        <row r="84">
          <cell r="A84">
            <v>2119</v>
          </cell>
          <cell r="B84" t="str">
            <v>Lakey Lane Primary School</v>
          </cell>
          <cell r="C84">
            <v>26</v>
          </cell>
          <cell r="D84">
            <v>39</v>
          </cell>
          <cell r="E84">
            <v>27</v>
          </cell>
          <cell r="F84">
            <v>0</v>
          </cell>
          <cell r="G84">
            <v>7</v>
          </cell>
          <cell r="H84">
            <v>0</v>
          </cell>
          <cell r="I84">
            <v>390</v>
          </cell>
          <cell r="J84">
            <v>585</v>
          </cell>
          <cell r="K84">
            <v>405</v>
          </cell>
          <cell r="L84">
            <v>0</v>
          </cell>
          <cell r="M84">
            <v>105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12</v>
          </cell>
          <cell r="V84">
            <v>12</v>
          </cell>
          <cell r="W84">
            <v>12</v>
          </cell>
          <cell r="X84">
            <v>180</v>
          </cell>
          <cell r="Y84">
            <v>165</v>
          </cell>
          <cell r="Z84">
            <v>120</v>
          </cell>
          <cell r="AA84">
            <v>0</v>
          </cell>
          <cell r="AB84">
            <v>0</v>
          </cell>
          <cell r="AC84">
            <v>0</v>
          </cell>
          <cell r="AD84">
            <v>102438</v>
          </cell>
          <cell r="AE84">
            <v>45</v>
          </cell>
          <cell r="AF84">
            <v>0</v>
          </cell>
          <cell r="AG84">
            <v>120</v>
          </cell>
          <cell r="AH84">
            <v>45</v>
          </cell>
          <cell r="AI84">
            <v>0</v>
          </cell>
          <cell r="AJ84">
            <v>135</v>
          </cell>
          <cell r="AK84">
            <v>0</v>
          </cell>
          <cell r="AL84">
            <v>15</v>
          </cell>
          <cell r="AM84">
            <v>210</v>
          </cell>
          <cell r="AN84">
            <v>90</v>
          </cell>
          <cell r="AO84">
            <v>15</v>
          </cell>
          <cell r="AP84">
            <v>465</v>
          </cell>
          <cell r="AQ84">
            <v>686.25</v>
          </cell>
          <cell r="AR84">
            <v>56.55</v>
          </cell>
          <cell r="AS84">
            <v>474</v>
          </cell>
          <cell r="AT84">
            <v>1216.8</v>
          </cell>
          <cell r="AU84">
            <v>0</v>
          </cell>
          <cell r="AV84">
            <v>1</v>
          </cell>
          <cell r="AW84">
            <v>0</v>
          </cell>
          <cell r="AX84">
            <v>1</v>
          </cell>
          <cell r="AY84">
            <v>74.578947368421055</v>
          </cell>
          <cell r="AZ84">
            <v>0</v>
          </cell>
          <cell r="BA84">
            <v>103729.37894736843</v>
          </cell>
          <cell r="BB84">
            <v>12</v>
          </cell>
          <cell r="BC84">
            <v>11</v>
          </cell>
          <cell r="BD84">
            <v>8</v>
          </cell>
          <cell r="BE84">
            <v>3988.2000000000007</v>
          </cell>
          <cell r="BF84">
            <v>0</v>
          </cell>
          <cell r="BG84">
            <v>107717.57894736843</v>
          </cell>
          <cell r="BH84">
            <v>44882.324561403511</v>
          </cell>
          <cell r="BI84">
            <v>35905.859649122809</v>
          </cell>
          <cell r="BJ84">
            <v>26929.394736842107</v>
          </cell>
          <cell r="BK84">
            <v>0</v>
          </cell>
          <cell r="BL84">
            <v>0</v>
          </cell>
        </row>
        <row r="85">
          <cell r="A85">
            <v>2121</v>
          </cell>
          <cell r="B85" t="str">
            <v>Hawkesley Church Primary Academy</v>
          </cell>
          <cell r="C85">
            <v>22</v>
          </cell>
          <cell r="D85">
            <v>34</v>
          </cell>
          <cell r="E85">
            <v>20</v>
          </cell>
          <cell r="F85">
            <v>0</v>
          </cell>
          <cell r="G85">
            <v>0</v>
          </cell>
          <cell r="H85">
            <v>0</v>
          </cell>
          <cell r="I85">
            <v>330</v>
          </cell>
          <cell r="J85">
            <v>510</v>
          </cell>
          <cell r="K85">
            <v>300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</v>
          </cell>
          <cell r="Q85">
            <v>0</v>
          </cell>
          <cell r="R85">
            <v>0</v>
          </cell>
          <cell r="S85">
            <v>30</v>
          </cell>
          <cell r="T85">
            <v>0</v>
          </cell>
          <cell r="U85">
            <v>17</v>
          </cell>
          <cell r="V85">
            <v>17</v>
          </cell>
          <cell r="W85">
            <v>17</v>
          </cell>
          <cell r="X85">
            <v>255</v>
          </cell>
          <cell r="Y85">
            <v>0</v>
          </cell>
          <cell r="Z85">
            <v>150</v>
          </cell>
          <cell r="AA85">
            <v>0</v>
          </cell>
          <cell r="AB85">
            <v>0</v>
          </cell>
          <cell r="AC85">
            <v>0</v>
          </cell>
          <cell r="AD85">
            <v>78698.399999999994</v>
          </cell>
          <cell r="AE85">
            <v>210</v>
          </cell>
          <cell r="AF85">
            <v>75</v>
          </cell>
          <cell r="AG85">
            <v>0</v>
          </cell>
          <cell r="AH85">
            <v>195</v>
          </cell>
          <cell r="AI85">
            <v>60</v>
          </cell>
          <cell r="AJ85">
            <v>0</v>
          </cell>
          <cell r="AK85">
            <v>435</v>
          </cell>
          <cell r="AL85">
            <v>30</v>
          </cell>
          <cell r="AM85">
            <v>0</v>
          </cell>
          <cell r="AN85">
            <v>840</v>
          </cell>
          <cell r="AO85">
            <v>165</v>
          </cell>
          <cell r="AP85">
            <v>0</v>
          </cell>
          <cell r="AQ85">
            <v>6533.1</v>
          </cell>
          <cell r="AR85">
            <v>600.29999999999995</v>
          </cell>
          <cell r="AS85">
            <v>0</v>
          </cell>
          <cell r="AT85">
            <v>7133.4000000000005</v>
          </cell>
          <cell r="AU85">
            <v>17</v>
          </cell>
          <cell r="AV85">
            <v>0</v>
          </cell>
          <cell r="AW85">
            <v>14</v>
          </cell>
          <cell r="AX85">
            <v>31</v>
          </cell>
          <cell r="AY85">
            <v>2214.4210526315787</v>
          </cell>
          <cell r="AZ85">
            <v>3182.4</v>
          </cell>
          <cell r="BA85">
            <v>91228.621052631555</v>
          </cell>
          <cell r="BB85">
            <v>17</v>
          </cell>
          <cell r="BC85">
            <v>0</v>
          </cell>
          <cell r="BD85">
            <v>10</v>
          </cell>
          <cell r="BE85">
            <v>3406.8</v>
          </cell>
          <cell r="BF85">
            <v>0</v>
          </cell>
          <cell r="BG85">
            <v>94635.421052631558</v>
          </cell>
          <cell r="BH85">
            <v>39431.425438596481</v>
          </cell>
          <cell r="BI85">
            <v>31545.140350877187</v>
          </cell>
          <cell r="BJ85">
            <v>23658.85526315789</v>
          </cell>
          <cell r="BK85">
            <v>0</v>
          </cell>
          <cell r="BL85">
            <v>0</v>
          </cell>
        </row>
        <row r="86">
          <cell r="A86">
            <v>2122</v>
          </cell>
          <cell r="B86" t="str">
            <v>Yarnfield Primary School</v>
          </cell>
          <cell r="C86">
            <v>63</v>
          </cell>
          <cell r="D86">
            <v>87</v>
          </cell>
          <cell r="E86">
            <v>48</v>
          </cell>
          <cell r="F86">
            <v>2</v>
          </cell>
          <cell r="G86">
            <v>10</v>
          </cell>
          <cell r="H86">
            <v>1</v>
          </cell>
          <cell r="I86">
            <v>945</v>
          </cell>
          <cell r="J86">
            <v>1305</v>
          </cell>
          <cell r="K86">
            <v>720</v>
          </cell>
          <cell r="L86">
            <v>30</v>
          </cell>
          <cell r="M86">
            <v>165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26</v>
          </cell>
          <cell r="V86">
            <v>26</v>
          </cell>
          <cell r="W86">
            <v>26</v>
          </cell>
          <cell r="X86">
            <v>390</v>
          </cell>
          <cell r="Y86">
            <v>585</v>
          </cell>
          <cell r="Z86">
            <v>330</v>
          </cell>
          <cell r="AA86">
            <v>15</v>
          </cell>
          <cell r="AB86">
            <v>15</v>
          </cell>
          <cell r="AC86">
            <v>15</v>
          </cell>
          <cell r="AD86">
            <v>220079.09999999998</v>
          </cell>
          <cell r="AE86">
            <v>15</v>
          </cell>
          <cell r="AF86">
            <v>180</v>
          </cell>
          <cell r="AG86">
            <v>555</v>
          </cell>
          <cell r="AH86">
            <v>15</v>
          </cell>
          <cell r="AI86">
            <v>135</v>
          </cell>
          <cell r="AJ86">
            <v>420</v>
          </cell>
          <cell r="AK86">
            <v>15</v>
          </cell>
          <cell r="AL86">
            <v>240</v>
          </cell>
          <cell r="AM86">
            <v>810</v>
          </cell>
          <cell r="AN86">
            <v>45</v>
          </cell>
          <cell r="AO86">
            <v>555</v>
          </cell>
          <cell r="AP86">
            <v>1785</v>
          </cell>
          <cell r="AQ86">
            <v>347.7</v>
          </cell>
          <cell r="AR86">
            <v>2040.1499999999999</v>
          </cell>
          <cell r="AS86">
            <v>1812</v>
          </cell>
          <cell r="AT86">
            <v>4199.8500000000004</v>
          </cell>
          <cell r="AU86">
            <v>26</v>
          </cell>
          <cell r="AV86">
            <v>6</v>
          </cell>
          <cell r="AW86">
            <v>4</v>
          </cell>
          <cell r="AX86">
            <v>36</v>
          </cell>
          <cell r="AY86">
            <v>2535.6842105263158</v>
          </cell>
          <cell r="AZ86">
            <v>0</v>
          </cell>
          <cell r="BA86">
            <v>226814.6342105263</v>
          </cell>
          <cell r="BB86">
            <v>26</v>
          </cell>
          <cell r="BC86">
            <v>39</v>
          </cell>
          <cell r="BD86">
            <v>22</v>
          </cell>
          <cell r="BE86">
            <v>11271.000000000002</v>
          </cell>
          <cell r="BF86">
            <v>0</v>
          </cell>
          <cell r="BG86">
            <v>238085.6342105263</v>
          </cell>
          <cell r="BH86">
            <v>99202.347587719283</v>
          </cell>
          <cell r="BI86">
            <v>79361.878070175429</v>
          </cell>
          <cell r="BJ86">
            <v>59521.408552631576</v>
          </cell>
          <cell r="BK86">
            <v>0</v>
          </cell>
          <cell r="BL86">
            <v>0</v>
          </cell>
        </row>
        <row r="87">
          <cell r="A87">
            <v>2127</v>
          </cell>
          <cell r="B87" t="str">
            <v>LOZELLS PRIMARY SCHOOL</v>
          </cell>
          <cell r="C87">
            <v>42</v>
          </cell>
          <cell r="D87">
            <v>41</v>
          </cell>
          <cell r="E87">
            <v>39</v>
          </cell>
          <cell r="F87">
            <v>10</v>
          </cell>
          <cell r="G87">
            <v>7</v>
          </cell>
          <cell r="H87">
            <v>7</v>
          </cell>
          <cell r="I87">
            <v>630</v>
          </cell>
          <cell r="J87">
            <v>615</v>
          </cell>
          <cell r="K87">
            <v>585</v>
          </cell>
          <cell r="L87">
            <v>150</v>
          </cell>
          <cell r="M87">
            <v>105</v>
          </cell>
          <cell r="N87">
            <v>105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10</v>
          </cell>
          <cell r="V87">
            <v>10</v>
          </cell>
          <cell r="W87">
            <v>10</v>
          </cell>
          <cell r="X87">
            <v>150</v>
          </cell>
          <cell r="Y87">
            <v>240</v>
          </cell>
          <cell r="Z87">
            <v>165</v>
          </cell>
          <cell r="AA87">
            <v>30</v>
          </cell>
          <cell r="AB87">
            <v>30</v>
          </cell>
          <cell r="AC87">
            <v>30</v>
          </cell>
          <cell r="AD87">
            <v>150567.6</v>
          </cell>
          <cell r="AE87">
            <v>165</v>
          </cell>
          <cell r="AF87">
            <v>300</v>
          </cell>
          <cell r="AG87">
            <v>135</v>
          </cell>
          <cell r="AH87">
            <v>150</v>
          </cell>
          <cell r="AI87">
            <v>300</v>
          </cell>
          <cell r="AJ87">
            <v>135</v>
          </cell>
          <cell r="AK87">
            <v>135</v>
          </cell>
          <cell r="AL87">
            <v>255</v>
          </cell>
          <cell r="AM87">
            <v>210</v>
          </cell>
          <cell r="AN87">
            <v>450</v>
          </cell>
          <cell r="AO87">
            <v>855</v>
          </cell>
          <cell r="AP87">
            <v>480</v>
          </cell>
          <cell r="AQ87">
            <v>3467.8500000000004</v>
          </cell>
          <cell r="AR87">
            <v>3136.35</v>
          </cell>
          <cell r="AS87">
            <v>488.4</v>
          </cell>
          <cell r="AT87">
            <v>7092.6</v>
          </cell>
          <cell r="AU87">
            <v>3</v>
          </cell>
          <cell r="AV87">
            <v>10</v>
          </cell>
          <cell r="AW87">
            <v>2</v>
          </cell>
          <cell r="AX87">
            <v>15</v>
          </cell>
          <cell r="AY87">
            <v>1101.4736842105262</v>
          </cell>
          <cell r="AZ87">
            <v>0</v>
          </cell>
          <cell r="BA87">
            <v>158761.67368421055</v>
          </cell>
          <cell r="BB87">
            <v>10</v>
          </cell>
          <cell r="BC87">
            <v>16</v>
          </cell>
          <cell r="BD87">
            <v>11</v>
          </cell>
          <cell r="BE87">
            <v>4804.2000000000007</v>
          </cell>
          <cell r="BF87">
            <v>0</v>
          </cell>
          <cell r="BG87">
            <v>163565.87368421056</v>
          </cell>
          <cell r="BH87">
            <v>68152.447368421068</v>
          </cell>
          <cell r="BI87">
            <v>54521.95789473685</v>
          </cell>
          <cell r="BJ87">
            <v>40891.468421052639</v>
          </cell>
          <cell r="BK87">
            <v>0</v>
          </cell>
          <cell r="BL87">
            <v>0</v>
          </cell>
        </row>
        <row r="88">
          <cell r="A88">
            <v>2132</v>
          </cell>
          <cell r="B88" t="str">
            <v>Marlborough Primary School</v>
          </cell>
          <cell r="C88">
            <v>52</v>
          </cell>
          <cell r="D88">
            <v>52</v>
          </cell>
          <cell r="E88">
            <v>38</v>
          </cell>
          <cell r="F88">
            <v>0</v>
          </cell>
          <cell r="G88">
            <v>0</v>
          </cell>
          <cell r="H88">
            <v>0</v>
          </cell>
          <cell r="I88">
            <v>780</v>
          </cell>
          <cell r="J88">
            <v>780</v>
          </cell>
          <cell r="K88">
            <v>570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15</v>
          </cell>
          <cell r="V88">
            <v>15</v>
          </cell>
          <cell r="W88">
            <v>15</v>
          </cell>
          <cell r="X88">
            <v>225</v>
          </cell>
          <cell r="Y88">
            <v>180</v>
          </cell>
          <cell r="Z88">
            <v>210</v>
          </cell>
          <cell r="AA88">
            <v>0</v>
          </cell>
          <cell r="AB88">
            <v>0</v>
          </cell>
          <cell r="AC88">
            <v>0</v>
          </cell>
          <cell r="AD88">
            <v>146990.40000000002</v>
          </cell>
          <cell r="AE88">
            <v>0</v>
          </cell>
          <cell r="AF88">
            <v>135</v>
          </cell>
          <cell r="AG88">
            <v>615</v>
          </cell>
          <cell r="AH88">
            <v>0</v>
          </cell>
          <cell r="AI88">
            <v>90</v>
          </cell>
          <cell r="AJ88">
            <v>465</v>
          </cell>
          <cell r="AK88">
            <v>0</v>
          </cell>
          <cell r="AL88">
            <v>180</v>
          </cell>
          <cell r="AM88">
            <v>585</v>
          </cell>
          <cell r="AN88">
            <v>0</v>
          </cell>
          <cell r="AO88">
            <v>405</v>
          </cell>
          <cell r="AP88">
            <v>1665</v>
          </cell>
          <cell r="AQ88">
            <v>0</v>
          </cell>
          <cell r="AR88">
            <v>1487.6999999999998</v>
          </cell>
          <cell r="AS88">
            <v>1682.4</v>
          </cell>
          <cell r="AT88">
            <v>3170.1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150160.50000000003</v>
          </cell>
          <cell r="BB88">
            <v>15</v>
          </cell>
          <cell r="BC88">
            <v>12</v>
          </cell>
          <cell r="BD88">
            <v>14</v>
          </cell>
          <cell r="BE88">
            <v>5283.6</v>
          </cell>
          <cell r="BF88">
            <v>0</v>
          </cell>
          <cell r="BG88">
            <v>155444.10000000003</v>
          </cell>
          <cell r="BH88">
            <v>64768.375000000015</v>
          </cell>
          <cell r="BI88">
            <v>51814.700000000012</v>
          </cell>
          <cell r="BJ88">
            <v>38861.025000000009</v>
          </cell>
          <cell r="BK88">
            <v>0</v>
          </cell>
          <cell r="BL88">
            <v>0</v>
          </cell>
        </row>
        <row r="89">
          <cell r="A89">
            <v>2136</v>
          </cell>
          <cell r="B89" t="str">
            <v>Woodhouse Primary Academy</v>
          </cell>
          <cell r="C89">
            <v>37</v>
          </cell>
          <cell r="D89">
            <v>32</v>
          </cell>
          <cell r="E89">
            <v>34</v>
          </cell>
          <cell r="F89">
            <v>12</v>
          </cell>
          <cell r="G89">
            <v>11</v>
          </cell>
          <cell r="H89">
            <v>14</v>
          </cell>
          <cell r="I89">
            <v>555</v>
          </cell>
          <cell r="J89">
            <v>480</v>
          </cell>
          <cell r="K89">
            <v>510</v>
          </cell>
          <cell r="L89">
            <v>180</v>
          </cell>
          <cell r="M89">
            <v>150</v>
          </cell>
          <cell r="N89">
            <v>210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16</v>
          </cell>
          <cell r="V89">
            <v>16</v>
          </cell>
          <cell r="W89">
            <v>16</v>
          </cell>
          <cell r="X89">
            <v>240</v>
          </cell>
          <cell r="Y89">
            <v>240</v>
          </cell>
          <cell r="Z89">
            <v>165</v>
          </cell>
          <cell r="AA89">
            <v>75</v>
          </cell>
          <cell r="AB89">
            <v>75</v>
          </cell>
          <cell r="AC89">
            <v>75</v>
          </cell>
          <cell r="AD89">
            <v>143006.70000000001</v>
          </cell>
          <cell r="AE89">
            <v>225</v>
          </cell>
          <cell r="AF89">
            <v>0</v>
          </cell>
          <cell r="AG89">
            <v>165</v>
          </cell>
          <cell r="AH89">
            <v>225</v>
          </cell>
          <cell r="AI89">
            <v>15</v>
          </cell>
          <cell r="AJ89">
            <v>150</v>
          </cell>
          <cell r="AK89">
            <v>195</v>
          </cell>
          <cell r="AL89">
            <v>15</v>
          </cell>
          <cell r="AM89">
            <v>210</v>
          </cell>
          <cell r="AN89">
            <v>645</v>
          </cell>
          <cell r="AO89">
            <v>30</v>
          </cell>
          <cell r="AP89">
            <v>525</v>
          </cell>
          <cell r="AQ89">
            <v>4977.6000000000004</v>
          </cell>
          <cell r="AR89">
            <v>113.1</v>
          </cell>
          <cell r="AS89">
            <v>532.79999999999995</v>
          </cell>
          <cell r="AT89">
            <v>5623.5000000000009</v>
          </cell>
          <cell r="AU89">
            <v>16</v>
          </cell>
          <cell r="AV89">
            <v>16</v>
          </cell>
          <cell r="AW89">
            <v>11</v>
          </cell>
          <cell r="AX89">
            <v>43</v>
          </cell>
          <cell r="AY89">
            <v>3115.105263157895</v>
          </cell>
          <cell r="AZ89">
            <v>0</v>
          </cell>
          <cell r="BA89">
            <v>151745.3052631579</v>
          </cell>
          <cell r="BB89">
            <v>16</v>
          </cell>
          <cell r="BC89">
            <v>16</v>
          </cell>
          <cell r="BD89">
            <v>11</v>
          </cell>
          <cell r="BE89">
            <v>5538.6</v>
          </cell>
          <cell r="BF89">
            <v>0</v>
          </cell>
          <cell r="BG89">
            <v>157283.90526315791</v>
          </cell>
          <cell r="BH89">
            <v>65534.960526315801</v>
          </cell>
          <cell r="BI89">
            <v>52427.968421052639</v>
          </cell>
          <cell r="BJ89">
            <v>39320.976315789478</v>
          </cell>
          <cell r="BK89">
            <v>0</v>
          </cell>
          <cell r="BL89">
            <v>0</v>
          </cell>
        </row>
        <row r="90">
          <cell r="A90">
            <v>2138</v>
          </cell>
          <cell r="B90" t="str">
            <v>Grestone Academy</v>
          </cell>
          <cell r="C90">
            <v>38</v>
          </cell>
          <cell r="D90">
            <v>49</v>
          </cell>
          <cell r="E90">
            <v>30</v>
          </cell>
          <cell r="F90">
            <v>8</v>
          </cell>
          <cell r="G90">
            <v>15</v>
          </cell>
          <cell r="H90">
            <v>7</v>
          </cell>
          <cell r="I90">
            <v>555</v>
          </cell>
          <cell r="J90">
            <v>735</v>
          </cell>
          <cell r="K90">
            <v>435</v>
          </cell>
          <cell r="L90">
            <v>120</v>
          </cell>
          <cell r="M90">
            <v>180</v>
          </cell>
          <cell r="N90">
            <v>90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9</v>
          </cell>
          <cell r="V90">
            <v>9</v>
          </cell>
          <cell r="W90">
            <v>9</v>
          </cell>
          <cell r="X90">
            <v>135</v>
          </cell>
          <cell r="Y90">
            <v>105</v>
          </cell>
          <cell r="Z90">
            <v>75</v>
          </cell>
          <cell r="AA90">
            <v>45</v>
          </cell>
          <cell r="AB90">
            <v>45</v>
          </cell>
          <cell r="AC90">
            <v>45</v>
          </cell>
          <cell r="AD90">
            <v>146177.4</v>
          </cell>
          <cell r="AE90">
            <v>0</v>
          </cell>
          <cell r="AF90">
            <v>60</v>
          </cell>
          <cell r="AG90">
            <v>90</v>
          </cell>
          <cell r="AH90">
            <v>0</v>
          </cell>
          <cell r="AI90">
            <v>30</v>
          </cell>
          <cell r="AJ90">
            <v>120</v>
          </cell>
          <cell r="AK90">
            <v>15</v>
          </cell>
          <cell r="AL90">
            <v>45</v>
          </cell>
          <cell r="AM90">
            <v>135</v>
          </cell>
          <cell r="AN90">
            <v>15</v>
          </cell>
          <cell r="AO90">
            <v>135</v>
          </cell>
          <cell r="AP90">
            <v>345</v>
          </cell>
          <cell r="AQ90">
            <v>118.95</v>
          </cell>
          <cell r="AR90">
            <v>491.54999999999995</v>
          </cell>
          <cell r="AS90">
            <v>351.6</v>
          </cell>
          <cell r="AT90">
            <v>962.1</v>
          </cell>
          <cell r="AU90">
            <v>5</v>
          </cell>
          <cell r="AV90">
            <v>7</v>
          </cell>
          <cell r="AW90">
            <v>5</v>
          </cell>
          <cell r="AX90">
            <v>17</v>
          </cell>
          <cell r="AY90">
            <v>1239.1578947368421</v>
          </cell>
          <cell r="AZ90">
            <v>0</v>
          </cell>
          <cell r="BA90">
            <v>148378.65789473685</v>
          </cell>
          <cell r="BB90">
            <v>9</v>
          </cell>
          <cell r="BC90">
            <v>7</v>
          </cell>
          <cell r="BD90">
            <v>5</v>
          </cell>
          <cell r="BE90">
            <v>2692.8</v>
          </cell>
          <cell r="BF90">
            <v>0</v>
          </cell>
          <cell r="BG90">
            <v>151071.45789473684</v>
          </cell>
          <cell r="BH90">
            <v>62946.44078947368</v>
          </cell>
          <cell r="BI90">
            <v>50357.152631578945</v>
          </cell>
          <cell r="BJ90">
            <v>37767.864473684211</v>
          </cell>
          <cell r="BK90">
            <v>0</v>
          </cell>
          <cell r="BL90">
            <v>0</v>
          </cell>
        </row>
        <row r="91">
          <cell r="A91">
            <v>2141</v>
          </cell>
          <cell r="B91" t="str">
            <v>Oasis Academy Foundry</v>
          </cell>
          <cell r="C91">
            <v>18</v>
          </cell>
          <cell r="D91">
            <v>18</v>
          </cell>
          <cell r="E91">
            <v>17</v>
          </cell>
          <cell r="F91">
            <v>0</v>
          </cell>
          <cell r="G91">
            <v>0</v>
          </cell>
          <cell r="H91">
            <v>0</v>
          </cell>
          <cell r="I91">
            <v>270</v>
          </cell>
          <cell r="J91">
            <v>270</v>
          </cell>
          <cell r="K91">
            <v>255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15</v>
          </cell>
          <cell r="V91">
            <v>15</v>
          </cell>
          <cell r="W91">
            <v>15</v>
          </cell>
          <cell r="X91">
            <v>225</v>
          </cell>
          <cell r="Y91">
            <v>165</v>
          </cell>
          <cell r="Z91">
            <v>225</v>
          </cell>
          <cell r="AA91">
            <v>0</v>
          </cell>
          <cell r="AB91">
            <v>0</v>
          </cell>
          <cell r="AC91">
            <v>0</v>
          </cell>
          <cell r="AD91">
            <v>54633.600000000006</v>
          </cell>
          <cell r="AE91">
            <v>210</v>
          </cell>
          <cell r="AF91">
            <v>45</v>
          </cell>
          <cell r="AG91">
            <v>0</v>
          </cell>
          <cell r="AH91">
            <v>210</v>
          </cell>
          <cell r="AI91">
            <v>30</v>
          </cell>
          <cell r="AJ91">
            <v>0</v>
          </cell>
          <cell r="AK91">
            <v>240</v>
          </cell>
          <cell r="AL91">
            <v>0</v>
          </cell>
          <cell r="AM91">
            <v>15</v>
          </cell>
          <cell r="AN91">
            <v>660</v>
          </cell>
          <cell r="AO91">
            <v>75</v>
          </cell>
          <cell r="AP91">
            <v>15</v>
          </cell>
          <cell r="AQ91">
            <v>5105.7</v>
          </cell>
          <cell r="AR91">
            <v>269.7</v>
          </cell>
          <cell r="AS91">
            <v>15.6</v>
          </cell>
          <cell r="AT91">
            <v>5391</v>
          </cell>
          <cell r="AU91">
            <v>11</v>
          </cell>
          <cell r="AV91">
            <v>11</v>
          </cell>
          <cell r="AW91">
            <v>15</v>
          </cell>
          <cell r="AX91">
            <v>37</v>
          </cell>
          <cell r="AY91">
            <v>2696.3157894736842</v>
          </cell>
          <cell r="AZ91">
            <v>0</v>
          </cell>
          <cell r="BA91">
            <v>62720.915789473693</v>
          </cell>
          <cell r="BB91">
            <v>15</v>
          </cell>
          <cell r="BC91">
            <v>11</v>
          </cell>
          <cell r="BD91">
            <v>15</v>
          </cell>
          <cell r="BE91">
            <v>5283.6</v>
          </cell>
          <cell r="BF91">
            <v>0</v>
          </cell>
          <cell r="BG91">
            <v>68004.515789473691</v>
          </cell>
          <cell r="BH91">
            <v>28335.214912280702</v>
          </cell>
          <cell r="BI91">
            <v>22668.171929824563</v>
          </cell>
          <cell r="BJ91">
            <v>17001.128947368423</v>
          </cell>
          <cell r="BK91">
            <v>0</v>
          </cell>
          <cell r="BL91">
            <v>0</v>
          </cell>
        </row>
        <row r="92">
          <cell r="A92">
            <v>2142</v>
          </cell>
          <cell r="B92" t="str">
            <v>Nelson Primary School</v>
          </cell>
          <cell r="C92">
            <v>26</v>
          </cell>
          <cell r="D92">
            <v>26</v>
          </cell>
          <cell r="E92">
            <v>25</v>
          </cell>
          <cell r="F92">
            <v>0</v>
          </cell>
          <cell r="G92">
            <v>0</v>
          </cell>
          <cell r="H92">
            <v>0</v>
          </cell>
          <cell r="I92">
            <v>390</v>
          </cell>
          <cell r="J92">
            <v>390</v>
          </cell>
          <cell r="K92">
            <v>375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13</v>
          </cell>
          <cell r="V92">
            <v>13</v>
          </cell>
          <cell r="W92">
            <v>13</v>
          </cell>
          <cell r="X92">
            <v>195</v>
          </cell>
          <cell r="Y92">
            <v>0</v>
          </cell>
          <cell r="Z92">
            <v>120</v>
          </cell>
          <cell r="AA92">
            <v>0</v>
          </cell>
          <cell r="AB92">
            <v>0</v>
          </cell>
          <cell r="AC92">
            <v>0</v>
          </cell>
          <cell r="AD92">
            <v>79348.800000000003</v>
          </cell>
          <cell r="AE92">
            <v>165</v>
          </cell>
          <cell r="AF92">
            <v>0</v>
          </cell>
          <cell r="AG92">
            <v>135</v>
          </cell>
          <cell r="AH92">
            <v>165</v>
          </cell>
          <cell r="AI92">
            <v>0</v>
          </cell>
          <cell r="AJ92">
            <v>135</v>
          </cell>
          <cell r="AK92">
            <v>240</v>
          </cell>
          <cell r="AL92">
            <v>0</v>
          </cell>
          <cell r="AM92">
            <v>60</v>
          </cell>
          <cell r="AN92">
            <v>570</v>
          </cell>
          <cell r="AO92">
            <v>0</v>
          </cell>
          <cell r="AP92">
            <v>330</v>
          </cell>
          <cell r="AQ92">
            <v>4419.45</v>
          </cell>
          <cell r="AR92">
            <v>0</v>
          </cell>
          <cell r="AS92">
            <v>332.4</v>
          </cell>
          <cell r="AT92">
            <v>4751.8499999999995</v>
          </cell>
          <cell r="AU92">
            <v>13</v>
          </cell>
          <cell r="AV92">
            <v>0</v>
          </cell>
          <cell r="AW92">
            <v>8</v>
          </cell>
          <cell r="AX92">
            <v>21</v>
          </cell>
          <cell r="AY92">
            <v>1491.5789473684208</v>
          </cell>
          <cell r="AZ92">
            <v>0</v>
          </cell>
          <cell r="BA92">
            <v>85592.228947368436</v>
          </cell>
          <cell r="BB92">
            <v>13</v>
          </cell>
          <cell r="BC92">
            <v>0</v>
          </cell>
          <cell r="BD92">
            <v>8</v>
          </cell>
          <cell r="BE92">
            <v>2652</v>
          </cell>
          <cell r="BF92">
            <v>0</v>
          </cell>
          <cell r="BG92">
            <v>88244.228947368436</v>
          </cell>
          <cell r="BH92">
            <v>36768.428728070183</v>
          </cell>
          <cell r="BI92">
            <v>29414.742982456144</v>
          </cell>
          <cell r="BJ92">
            <v>22061.057236842109</v>
          </cell>
          <cell r="BK92">
            <v>0</v>
          </cell>
          <cell r="BL92">
            <v>0</v>
          </cell>
        </row>
        <row r="93">
          <cell r="A93">
            <v>2144</v>
          </cell>
          <cell r="B93" t="str">
            <v>Alston Primary School</v>
          </cell>
          <cell r="C93">
            <v>39</v>
          </cell>
          <cell r="D93">
            <v>39</v>
          </cell>
          <cell r="E93">
            <v>39</v>
          </cell>
          <cell r="F93">
            <v>0</v>
          </cell>
          <cell r="G93">
            <v>0</v>
          </cell>
          <cell r="H93">
            <v>0</v>
          </cell>
          <cell r="I93">
            <v>585</v>
          </cell>
          <cell r="J93">
            <v>585</v>
          </cell>
          <cell r="K93">
            <v>585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11</v>
          </cell>
          <cell r="V93">
            <v>11</v>
          </cell>
          <cell r="W93">
            <v>11</v>
          </cell>
          <cell r="X93">
            <v>165</v>
          </cell>
          <cell r="Y93">
            <v>105</v>
          </cell>
          <cell r="Z93">
            <v>150</v>
          </cell>
          <cell r="AA93">
            <v>0</v>
          </cell>
          <cell r="AB93">
            <v>0</v>
          </cell>
          <cell r="AC93">
            <v>0</v>
          </cell>
          <cell r="AD93">
            <v>120486.6</v>
          </cell>
          <cell r="AE93">
            <v>30</v>
          </cell>
          <cell r="AF93">
            <v>150</v>
          </cell>
          <cell r="AG93">
            <v>360</v>
          </cell>
          <cell r="AH93">
            <v>30</v>
          </cell>
          <cell r="AI93">
            <v>150</v>
          </cell>
          <cell r="AJ93">
            <v>375</v>
          </cell>
          <cell r="AK93">
            <v>15</v>
          </cell>
          <cell r="AL93">
            <v>225</v>
          </cell>
          <cell r="AM93">
            <v>330</v>
          </cell>
          <cell r="AN93">
            <v>75</v>
          </cell>
          <cell r="AO93">
            <v>525</v>
          </cell>
          <cell r="AP93">
            <v>1065</v>
          </cell>
          <cell r="AQ93">
            <v>576.45000000000005</v>
          </cell>
          <cell r="AR93">
            <v>1935.75</v>
          </cell>
          <cell r="AS93">
            <v>1078.8000000000002</v>
          </cell>
          <cell r="AT93">
            <v>3591</v>
          </cell>
          <cell r="AU93">
            <v>11</v>
          </cell>
          <cell r="AV93">
            <v>7</v>
          </cell>
          <cell r="AW93">
            <v>1</v>
          </cell>
          <cell r="AX93">
            <v>19</v>
          </cell>
          <cell r="AY93">
            <v>1353.8947368421052</v>
          </cell>
          <cell r="AZ93">
            <v>0</v>
          </cell>
          <cell r="BA93">
            <v>125431.49473684211</v>
          </cell>
          <cell r="BB93">
            <v>11</v>
          </cell>
          <cell r="BC93">
            <v>7</v>
          </cell>
          <cell r="BD93">
            <v>10</v>
          </cell>
          <cell r="BE93">
            <v>3600.6000000000004</v>
          </cell>
          <cell r="BF93">
            <v>0</v>
          </cell>
          <cell r="BG93">
            <v>129032.09473684212</v>
          </cell>
          <cell r="BH93">
            <v>53763.372807017549</v>
          </cell>
          <cell r="BI93">
            <v>43010.698245614039</v>
          </cell>
          <cell r="BJ93">
            <v>32258.02368421053</v>
          </cell>
          <cell r="BK93">
            <v>0</v>
          </cell>
          <cell r="BL93">
            <v>0</v>
          </cell>
        </row>
        <row r="94">
          <cell r="A94">
            <v>2146</v>
          </cell>
          <cell r="B94" t="str">
            <v>Wyndcliffe Primary School</v>
          </cell>
          <cell r="C94">
            <v>38</v>
          </cell>
          <cell r="D94">
            <v>26</v>
          </cell>
          <cell r="E94">
            <v>27</v>
          </cell>
          <cell r="F94">
            <v>0</v>
          </cell>
          <cell r="G94">
            <v>1</v>
          </cell>
          <cell r="H94">
            <v>0</v>
          </cell>
          <cell r="I94">
            <v>570</v>
          </cell>
          <cell r="J94">
            <v>390</v>
          </cell>
          <cell r="K94">
            <v>405</v>
          </cell>
          <cell r="L94">
            <v>0</v>
          </cell>
          <cell r="M94">
            <v>15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16</v>
          </cell>
          <cell r="V94">
            <v>16</v>
          </cell>
          <cell r="W94">
            <v>16</v>
          </cell>
          <cell r="X94">
            <v>240</v>
          </cell>
          <cell r="Y94">
            <v>90</v>
          </cell>
          <cell r="Z94">
            <v>150</v>
          </cell>
          <cell r="AA94">
            <v>0</v>
          </cell>
          <cell r="AB94">
            <v>0</v>
          </cell>
          <cell r="AC94">
            <v>0</v>
          </cell>
          <cell r="AD94">
            <v>95039.7</v>
          </cell>
          <cell r="AE94">
            <v>15</v>
          </cell>
          <cell r="AF94">
            <v>45</v>
          </cell>
          <cell r="AG94">
            <v>450</v>
          </cell>
          <cell r="AH94">
            <v>15</v>
          </cell>
          <cell r="AI94">
            <v>45</v>
          </cell>
          <cell r="AJ94">
            <v>315</v>
          </cell>
          <cell r="AK94">
            <v>0</v>
          </cell>
          <cell r="AL94">
            <v>90</v>
          </cell>
          <cell r="AM94">
            <v>270</v>
          </cell>
          <cell r="AN94">
            <v>30</v>
          </cell>
          <cell r="AO94">
            <v>180</v>
          </cell>
          <cell r="AP94">
            <v>1035</v>
          </cell>
          <cell r="AQ94">
            <v>228.75</v>
          </cell>
          <cell r="AR94">
            <v>665.55</v>
          </cell>
          <cell r="AS94">
            <v>1040.3999999999999</v>
          </cell>
          <cell r="AT94">
            <v>1934.6999999999998</v>
          </cell>
          <cell r="AU94">
            <v>16</v>
          </cell>
          <cell r="AV94">
            <v>0</v>
          </cell>
          <cell r="AW94">
            <v>10</v>
          </cell>
          <cell r="AX94">
            <v>26</v>
          </cell>
          <cell r="AY94">
            <v>1847.2631578947367</v>
          </cell>
          <cell r="AZ94">
            <v>0</v>
          </cell>
          <cell r="BA94">
            <v>98821.663157894727</v>
          </cell>
          <cell r="BB94">
            <v>16</v>
          </cell>
          <cell r="BC94">
            <v>6</v>
          </cell>
          <cell r="BD94">
            <v>10</v>
          </cell>
          <cell r="BE94">
            <v>4080</v>
          </cell>
          <cell r="BF94">
            <v>0</v>
          </cell>
          <cell r="BG94">
            <v>102901.66315789473</v>
          </cell>
          <cell r="BH94">
            <v>42875.692982456138</v>
          </cell>
          <cell r="BI94">
            <v>34300.554385964911</v>
          </cell>
          <cell r="BJ94">
            <v>25725.415789473685</v>
          </cell>
          <cell r="BK94">
            <v>0</v>
          </cell>
          <cell r="BL94">
            <v>0</v>
          </cell>
        </row>
        <row r="95">
          <cell r="A95">
            <v>2149</v>
          </cell>
          <cell r="B95" t="str">
            <v>Paget Primary School</v>
          </cell>
          <cell r="C95">
            <v>25</v>
          </cell>
          <cell r="D95">
            <v>21</v>
          </cell>
          <cell r="E95">
            <v>24</v>
          </cell>
          <cell r="F95">
            <v>0</v>
          </cell>
          <cell r="G95">
            <v>0</v>
          </cell>
          <cell r="H95">
            <v>0</v>
          </cell>
          <cell r="I95">
            <v>375</v>
          </cell>
          <cell r="J95">
            <v>315</v>
          </cell>
          <cell r="K95">
            <v>360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17</v>
          </cell>
          <cell r="V95">
            <v>17</v>
          </cell>
          <cell r="W95">
            <v>17</v>
          </cell>
          <cell r="X95">
            <v>255</v>
          </cell>
          <cell r="Y95">
            <v>120</v>
          </cell>
          <cell r="Z95">
            <v>225</v>
          </cell>
          <cell r="AA95">
            <v>0</v>
          </cell>
          <cell r="AB95">
            <v>0</v>
          </cell>
          <cell r="AC95">
            <v>0</v>
          </cell>
          <cell r="AD95">
            <v>72031.8</v>
          </cell>
          <cell r="AE95">
            <v>15</v>
          </cell>
          <cell r="AF95">
            <v>90</v>
          </cell>
          <cell r="AG95">
            <v>75</v>
          </cell>
          <cell r="AH95">
            <v>0</v>
          </cell>
          <cell r="AI95">
            <v>105</v>
          </cell>
          <cell r="AJ95">
            <v>60</v>
          </cell>
          <cell r="AK95">
            <v>15</v>
          </cell>
          <cell r="AL95">
            <v>75</v>
          </cell>
          <cell r="AM95">
            <v>45</v>
          </cell>
          <cell r="AN95">
            <v>30</v>
          </cell>
          <cell r="AO95">
            <v>270</v>
          </cell>
          <cell r="AP95">
            <v>180</v>
          </cell>
          <cell r="AQ95">
            <v>228.75</v>
          </cell>
          <cell r="AR95">
            <v>991.8</v>
          </cell>
          <cell r="AS95">
            <v>181.20000000000002</v>
          </cell>
          <cell r="AT95">
            <v>1401.75</v>
          </cell>
          <cell r="AU95">
            <v>17</v>
          </cell>
          <cell r="AV95">
            <v>8</v>
          </cell>
          <cell r="AW95">
            <v>15</v>
          </cell>
          <cell r="AX95">
            <v>40</v>
          </cell>
          <cell r="AY95">
            <v>2885.6315789473683</v>
          </cell>
          <cell r="AZ95">
            <v>0</v>
          </cell>
          <cell r="BA95">
            <v>76319.181578947377</v>
          </cell>
          <cell r="BB95">
            <v>17</v>
          </cell>
          <cell r="BC95">
            <v>8</v>
          </cell>
          <cell r="BD95">
            <v>15</v>
          </cell>
          <cell r="BE95">
            <v>5130.6000000000004</v>
          </cell>
          <cell r="BF95">
            <v>0</v>
          </cell>
          <cell r="BG95">
            <v>81449.781578947383</v>
          </cell>
          <cell r="BH95">
            <v>33937.408991228076</v>
          </cell>
          <cell r="BI95">
            <v>27149.927192982461</v>
          </cell>
          <cell r="BJ95">
            <v>20362.445394736846</v>
          </cell>
          <cell r="BK95">
            <v>0</v>
          </cell>
          <cell r="BL95">
            <v>0</v>
          </cell>
        </row>
        <row r="96">
          <cell r="A96">
            <v>2150</v>
          </cell>
          <cell r="B96" t="str">
            <v>Park Hill Primary School</v>
          </cell>
          <cell r="C96">
            <v>25</v>
          </cell>
          <cell r="D96">
            <v>18</v>
          </cell>
          <cell r="E96">
            <v>24</v>
          </cell>
          <cell r="F96">
            <v>0</v>
          </cell>
          <cell r="G96">
            <v>0</v>
          </cell>
          <cell r="H96">
            <v>0</v>
          </cell>
          <cell r="I96">
            <v>375</v>
          </cell>
          <cell r="J96">
            <v>270</v>
          </cell>
          <cell r="K96">
            <v>360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9</v>
          </cell>
          <cell r="V96">
            <v>9</v>
          </cell>
          <cell r="W96">
            <v>9</v>
          </cell>
          <cell r="X96">
            <v>135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68861.100000000006</v>
          </cell>
          <cell r="AE96">
            <v>30</v>
          </cell>
          <cell r="AF96">
            <v>120</v>
          </cell>
          <cell r="AG96">
            <v>120</v>
          </cell>
          <cell r="AH96">
            <v>0</v>
          </cell>
          <cell r="AI96">
            <v>120</v>
          </cell>
          <cell r="AJ96">
            <v>120</v>
          </cell>
          <cell r="AK96">
            <v>45</v>
          </cell>
          <cell r="AL96">
            <v>150</v>
          </cell>
          <cell r="AM96">
            <v>15</v>
          </cell>
          <cell r="AN96">
            <v>75</v>
          </cell>
          <cell r="AO96">
            <v>390</v>
          </cell>
          <cell r="AP96">
            <v>255</v>
          </cell>
          <cell r="AQ96">
            <v>576.45000000000005</v>
          </cell>
          <cell r="AR96">
            <v>1435.5</v>
          </cell>
          <cell r="AS96">
            <v>255.6</v>
          </cell>
          <cell r="AT96">
            <v>2267.5500000000002</v>
          </cell>
          <cell r="AU96">
            <v>9</v>
          </cell>
          <cell r="AV96">
            <v>0</v>
          </cell>
          <cell r="AW96">
            <v>0</v>
          </cell>
          <cell r="AX96">
            <v>9</v>
          </cell>
          <cell r="AY96">
            <v>619.57894736842104</v>
          </cell>
          <cell r="AZ96">
            <v>0</v>
          </cell>
          <cell r="BA96">
            <v>71748.228947368436</v>
          </cell>
          <cell r="BB96">
            <v>9</v>
          </cell>
          <cell r="BC96">
            <v>0</v>
          </cell>
          <cell r="BD96">
            <v>0</v>
          </cell>
          <cell r="BE96">
            <v>1101.6000000000001</v>
          </cell>
          <cell r="BF96">
            <v>0</v>
          </cell>
          <cell r="BG96">
            <v>72849.828947368442</v>
          </cell>
          <cell r="BH96">
            <v>30354.095394736851</v>
          </cell>
          <cell r="BI96">
            <v>24283.276315789481</v>
          </cell>
          <cell r="BJ96">
            <v>18212.45723684211</v>
          </cell>
          <cell r="BK96">
            <v>0</v>
          </cell>
          <cell r="BL96">
            <v>0</v>
          </cell>
        </row>
        <row r="97">
          <cell r="A97">
            <v>2156</v>
          </cell>
          <cell r="B97" t="str">
            <v>Princethorpe Infant School</v>
          </cell>
          <cell r="C97">
            <v>25</v>
          </cell>
          <cell r="D97">
            <v>21</v>
          </cell>
          <cell r="E97">
            <v>22</v>
          </cell>
          <cell r="F97">
            <v>0</v>
          </cell>
          <cell r="G97">
            <v>0</v>
          </cell>
          <cell r="H97">
            <v>0</v>
          </cell>
          <cell r="I97">
            <v>375</v>
          </cell>
          <cell r="J97">
            <v>315</v>
          </cell>
          <cell r="K97">
            <v>330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13</v>
          </cell>
          <cell r="V97">
            <v>13</v>
          </cell>
          <cell r="W97">
            <v>13</v>
          </cell>
          <cell r="X97">
            <v>195</v>
          </cell>
          <cell r="Y97">
            <v>60</v>
          </cell>
          <cell r="Z97">
            <v>150</v>
          </cell>
          <cell r="AA97">
            <v>0</v>
          </cell>
          <cell r="AB97">
            <v>0</v>
          </cell>
          <cell r="AC97">
            <v>0</v>
          </cell>
          <cell r="AD97">
            <v>70080.600000000006</v>
          </cell>
          <cell r="AE97">
            <v>135</v>
          </cell>
          <cell r="AF97">
            <v>90</v>
          </cell>
          <cell r="AG97">
            <v>75</v>
          </cell>
          <cell r="AH97">
            <v>120</v>
          </cell>
          <cell r="AI97">
            <v>75</v>
          </cell>
          <cell r="AJ97">
            <v>45</v>
          </cell>
          <cell r="AK97">
            <v>90</v>
          </cell>
          <cell r="AL97">
            <v>75</v>
          </cell>
          <cell r="AM97">
            <v>60</v>
          </cell>
          <cell r="AN97">
            <v>345</v>
          </cell>
          <cell r="AO97">
            <v>240</v>
          </cell>
          <cell r="AP97">
            <v>180</v>
          </cell>
          <cell r="AQ97">
            <v>2653.5</v>
          </cell>
          <cell r="AR97">
            <v>878.7</v>
          </cell>
          <cell r="AS97">
            <v>181.20000000000002</v>
          </cell>
          <cell r="AT97">
            <v>3713.3999999999996</v>
          </cell>
          <cell r="AU97">
            <v>13</v>
          </cell>
          <cell r="AV97">
            <v>4</v>
          </cell>
          <cell r="AW97">
            <v>10</v>
          </cell>
          <cell r="AX97">
            <v>27</v>
          </cell>
          <cell r="AY97">
            <v>1939.0526315789473</v>
          </cell>
          <cell r="AZ97">
            <v>0</v>
          </cell>
          <cell r="BA97">
            <v>75733.052631578947</v>
          </cell>
          <cell r="BB97">
            <v>13</v>
          </cell>
          <cell r="BC97">
            <v>4</v>
          </cell>
          <cell r="BD97">
            <v>10</v>
          </cell>
          <cell r="BE97">
            <v>3447.6000000000004</v>
          </cell>
          <cell r="BF97">
            <v>0</v>
          </cell>
          <cell r="BG97">
            <v>79180.652631578952</v>
          </cell>
          <cell r="BH97">
            <v>32991.938596491229</v>
          </cell>
          <cell r="BI97">
            <v>26393.550877192985</v>
          </cell>
          <cell r="BJ97">
            <v>19795.163157894738</v>
          </cell>
          <cell r="BK97">
            <v>0</v>
          </cell>
          <cell r="BL97">
            <v>0</v>
          </cell>
        </row>
        <row r="98">
          <cell r="A98">
            <v>2157</v>
          </cell>
          <cell r="B98" t="str">
            <v>Raddlebarn Primary School</v>
          </cell>
          <cell r="C98">
            <v>28</v>
          </cell>
          <cell r="D98">
            <v>28</v>
          </cell>
          <cell r="E98">
            <v>26</v>
          </cell>
          <cell r="F98">
            <v>12</v>
          </cell>
          <cell r="G98">
            <v>10</v>
          </cell>
          <cell r="H98">
            <v>12</v>
          </cell>
          <cell r="I98">
            <v>420</v>
          </cell>
          <cell r="J98">
            <v>420</v>
          </cell>
          <cell r="K98">
            <v>390</v>
          </cell>
          <cell r="L98">
            <v>180</v>
          </cell>
          <cell r="M98">
            <v>150</v>
          </cell>
          <cell r="N98">
            <v>180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</v>
          </cell>
          <cell r="V98">
            <v>5</v>
          </cell>
          <cell r="W98">
            <v>5</v>
          </cell>
          <cell r="X98">
            <v>75</v>
          </cell>
          <cell r="Y98">
            <v>90</v>
          </cell>
          <cell r="Z98">
            <v>45</v>
          </cell>
          <cell r="AA98">
            <v>0</v>
          </cell>
          <cell r="AB98">
            <v>0</v>
          </cell>
          <cell r="AC98">
            <v>0</v>
          </cell>
          <cell r="AD98">
            <v>119511</v>
          </cell>
          <cell r="AE98">
            <v>15</v>
          </cell>
          <cell r="AF98">
            <v>0</v>
          </cell>
          <cell r="AG98">
            <v>30</v>
          </cell>
          <cell r="AH98">
            <v>15</v>
          </cell>
          <cell r="AI98">
            <v>0</v>
          </cell>
          <cell r="AJ98">
            <v>30</v>
          </cell>
          <cell r="AK98">
            <v>45</v>
          </cell>
          <cell r="AL98">
            <v>15</v>
          </cell>
          <cell r="AM98">
            <v>15</v>
          </cell>
          <cell r="AN98">
            <v>75</v>
          </cell>
          <cell r="AO98">
            <v>15</v>
          </cell>
          <cell r="AP98">
            <v>75</v>
          </cell>
          <cell r="AQ98">
            <v>585.59999999999991</v>
          </cell>
          <cell r="AR98">
            <v>56.55</v>
          </cell>
          <cell r="AS98">
            <v>75.599999999999994</v>
          </cell>
          <cell r="AT98">
            <v>717.74999999999989</v>
          </cell>
          <cell r="AU98">
            <v>5</v>
          </cell>
          <cell r="AV98">
            <v>6</v>
          </cell>
          <cell r="AW98">
            <v>0</v>
          </cell>
          <cell r="AX98">
            <v>11</v>
          </cell>
          <cell r="AY98">
            <v>791.68421052631584</v>
          </cell>
          <cell r="AZ98">
            <v>0</v>
          </cell>
          <cell r="BA98">
            <v>121020.43421052632</v>
          </cell>
          <cell r="BB98">
            <v>5</v>
          </cell>
          <cell r="BC98">
            <v>6</v>
          </cell>
          <cell r="BD98">
            <v>3</v>
          </cell>
          <cell r="BE98">
            <v>1805.4</v>
          </cell>
          <cell r="BF98">
            <v>0</v>
          </cell>
          <cell r="BG98">
            <v>122825.83421052631</v>
          </cell>
          <cell r="BH98">
            <v>51177.430921052626</v>
          </cell>
          <cell r="BI98">
            <v>40941.944736842102</v>
          </cell>
          <cell r="BJ98">
            <v>30706.458552631579</v>
          </cell>
          <cell r="BK98">
            <v>0</v>
          </cell>
          <cell r="BL98">
            <v>0</v>
          </cell>
        </row>
        <row r="99">
          <cell r="A99">
            <v>2161</v>
          </cell>
          <cell r="B99" t="str">
            <v>Rednal Hill Infant School (N.C.)</v>
          </cell>
          <cell r="C99">
            <v>38</v>
          </cell>
          <cell r="D99">
            <v>38</v>
          </cell>
          <cell r="E99">
            <v>28</v>
          </cell>
          <cell r="F99">
            <v>11</v>
          </cell>
          <cell r="G99">
            <v>13</v>
          </cell>
          <cell r="H99">
            <v>11</v>
          </cell>
          <cell r="I99">
            <v>570</v>
          </cell>
          <cell r="J99">
            <v>570</v>
          </cell>
          <cell r="K99">
            <v>420</v>
          </cell>
          <cell r="L99">
            <v>165</v>
          </cell>
          <cell r="M99">
            <v>195</v>
          </cell>
          <cell r="N99">
            <v>165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16</v>
          </cell>
          <cell r="V99">
            <v>16</v>
          </cell>
          <cell r="W99">
            <v>16</v>
          </cell>
          <cell r="X99">
            <v>240</v>
          </cell>
          <cell r="Y99">
            <v>165</v>
          </cell>
          <cell r="Z99">
            <v>195</v>
          </cell>
          <cell r="AA99">
            <v>15</v>
          </cell>
          <cell r="AB99">
            <v>15</v>
          </cell>
          <cell r="AC99">
            <v>15</v>
          </cell>
          <cell r="AD99">
            <v>143738.4</v>
          </cell>
          <cell r="AE99">
            <v>105</v>
          </cell>
          <cell r="AF99">
            <v>30</v>
          </cell>
          <cell r="AG99">
            <v>165</v>
          </cell>
          <cell r="AH99">
            <v>75</v>
          </cell>
          <cell r="AI99">
            <v>30</v>
          </cell>
          <cell r="AJ99">
            <v>150</v>
          </cell>
          <cell r="AK99">
            <v>60</v>
          </cell>
          <cell r="AL99">
            <v>60</v>
          </cell>
          <cell r="AM99">
            <v>255</v>
          </cell>
          <cell r="AN99">
            <v>240</v>
          </cell>
          <cell r="AO99">
            <v>120</v>
          </cell>
          <cell r="AP99">
            <v>570</v>
          </cell>
          <cell r="AQ99">
            <v>1839.1499999999999</v>
          </cell>
          <cell r="AR99">
            <v>443.7</v>
          </cell>
          <cell r="AS99">
            <v>579.6</v>
          </cell>
          <cell r="AT99">
            <v>2862.45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146600.85</v>
          </cell>
          <cell r="BB99">
            <v>16</v>
          </cell>
          <cell r="BC99">
            <v>11</v>
          </cell>
          <cell r="BD99">
            <v>13</v>
          </cell>
          <cell r="BE99">
            <v>5140.8000000000011</v>
          </cell>
          <cell r="BF99">
            <v>0</v>
          </cell>
          <cell r="BG99">
            <v>151741.65</v>
          </cell>
          <cell r="BH99">
            <v>63225.687499999993</v>
          </cell>
          <cell r="BI99">
            <v>50580.549999999996</v>
          </cell>
          <cell r="BJ99">
            <v>37935.412499999999</v>
          </cell>
          <cell r="BK99">
            <v>0</v>
          </cell>
          <cell r="BL99">
            <v>0</v>
          </cell>
        </row>
        <row r="100">
          <cell r="A100">
            <v>2162</v>
          </cell>
          <cell r="B100" t="str">
            <v>Manor Park Primary Academy</v>
          </cell>
          <cell r="C100">
            <v>20</v>
          </cell>
          <cell r="D100">
            <v>25</v>
          </cell>
          <cell r="E100">
            <v>16</v>
          </cell>
          <cell r="F100">
            <v>0</v>
          </cell>
          <cell r="G100">
            <v>0</v>
          </cell>
          <cell r="H100">
            <v>0</v>
          </cell>
          <cell r="I100">
            <v>300</v>
          </cell>
          <cell r="J100">
            <v>375</v>
          </cell>
          <cell r="K100">
            <v>240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2</v>
          </cell>
          <cell r="V100">
            <v>2</v>
          </cell>
          <cell r="W100">
            <v>2</v>
          </cell>
          <cell r="X100">
            <v>30</v>
          </cell>
          <cell r="Y100">
            <v>90</v>
          </cell>
          <cell r="Z100">
            <v>30</v>
          </cell>
          <cell r="AA100">
            <v>0</v>
          </cell>
          <cell r="AB100">
            <v>0</v>
          </cell>
          <cell r="AC100">
            <v>0</v>
          </cell>
          <cell r="AD100">
            <v>63170.1</v>
          </cell>
          <cell r="AE100">
            <v>30</v>
          </cell>
          <cell r="AF100">
            <v>210</v>
          </cell>
          <cell r="AG100">
            <v>45</v>
          </cell>
          <cell r="AH100">
            <v>30</v>
          </cell>
          <cell r="AI100">
            <v>150</v>
          </cell>
          <cell r="AJ100">
            <v>45</v>
          </cell>
          <cell r="AK100">
            <v>30</v>
          </cell>
          <cell r="AL100">
            <v>300</v>
          </cell>
          <cell r="AM100">
            <v>30</v>
          </cell>
          <cell r="AN100">
            <v>90</v>
          </cell>
          <cell r="AO100">
            <v>660</v>
          </cell>
          <cell r="AP100">
            <v>120</v>
          </cell>
          <cell r="AQ100">
            <v>695.4</v>
          </cell>
          <cell r="AR100">
            <v>2427.3000000000002</v>
          </cell>
          <cell r="AS100">
            <v>121.2</v>
          </cell>
          <cell r="AT100">
            <v>3243.9</v>
          </cell>
          <cell r="AU100">
            <v>1</v>
          </cell>
          <cell r="AV100">
            <v>1</v>
          </cell>
          <cell r="AW100">
            <v>0</v>
          </cell>
          <cell r="AX100">
            <v>2</v>
          </cell>
          <cell r="AY100">
            <v>143.42105263157896</v>
          </cell>
          <cell r="AZ100">
            <v>0</v>
          </cell>
          <cell r="BA100">
            <v>66557.421052631573</v>
          </cell>
          <cell r="BB100">
            <v>2</v>
          </cell>
          <cell r="BC100">
            <v>6</v>
          </cell>
          <cell r="BD100">
            <v>2</v>
          </cell>
          <cell r="BE100">
            <v>1305.6000000000001</v>
          </cell>
          <cell r="BF100">
            <v>0</v>
          </cell>
          <cell r="BG100">
            <v>67863.021052631579</v>
          </cell>
          <cell r="BH100">
            <v>28276.258771929824</v>
          </cell>
          <cell r="BI100">
            <v>22621.00701754386</v>
          </cell>
          <cell r="BJ100">
            <v>16965.755263157895</v>
          </cell>
          <cell r="BK100">
            <v>0</v>
          </cell>
          <cell r="BL100">
            <v>0</v>
          </cell>
        </row>
        <row r="101">
          <cell r="A101">
            <v>2169</v>
          </cell>
          <cell r="B101" t="str">
            <v>Severne Primary School</v>
          </cell>
          <cell r="C101">
            <v>28</v>
          </cell>
          <cell r="D101">
            <v>45</v>
          </cell>
          <cell r="E101">
            <v>17</v>
          </cell>
          <cell r="F101">
            <v>4</v>
          </cell>
          <cell r="G101">
            <v>12</v>
          </cell>
          <cell r="H101">
            <v>2</v>
          </cell>
          <cell r="I101">
            <v>420</v>
          </cell>
          <cell r="J101">
            <v>675</v>
          </cell>
          <cell r="K101">
            <v>255</v>
          </cell>
          <cell r="L101">
            <v>60</v>
          </cell>
          <cell r="M101">
            <v>180</v>
          </cell>
          <cell r="N101">
            <v>30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17</v>
          </cell>
          <cell r="V101">
            <v>17</v>
          </cell>
          <cell r="W101">
            <v>17</v>
          </cell>
          <cell r="X101">
            <v>255</v>
          </cell>
          <cell r="Y101">
            <v>330</v>
          </cell>
          <cell r="Z101">
            <v>135</v>
          </cell>
          <cell r="AA101">
            <v>15</v>
          </cell>
          <cell r="AB101">
            <v>15</v>
          </cell>
          <cell r="AC101">
            <v>15</v>
          </cell>
          <cell r="AD101">
            <v>112600.5</v>
          </cell>
          <cell r="AE101">
            <v>150</v>
          </cell>
          <cell r="AF101">
            <v>90</v>
          </cell>
          <cell r="AG101">
            <v>105</v>
          </cell>
          <cell r="AH101">
            <v>120</v>
          </cell>
          <cell r="AI101">
            <v>45</v>
          </cell>
          <cell r="AJ101">
            <v>60</v>
          </cell>
          <cell r="AK101">
            <v>225</v>
          </cell>
          <cell r="AL101">
            <v>150</v>
          </cell>
          <cell r="AM101">
            <v>210</v>
          </cell>
          <cell r="AN101">
            <v>495</v>
          </cell>
          <cell r="AO101">
            <v>285</v>
          </cell>
          <cell r="AP101">
            <v>375</v>
          </cell>
          <cell r="AQ101">
            <v>3833.85</v>
          </cell>
          <cell r="AR101">
            <v>1048.3499999999999</v>
          </cell>
          <cell r="AS101">
            <v>381.6</v>
          </cell>
          <cell r="AT101">
            <v>5263.8</v>
          </cell>
          <cell r="AU101">
            <v>1</v>
          </cell>
          <cell r="AV101">
            <v>22</v>
          </cell>
          <cell r="AW101">
            <v>0</v>
          </cell>
          <cell r="AX101">
            <v>23</v>
          </cell>
          <cell r="AY101">
            <v>1709.578947368421</v>
          </cell>
          <cell r="AZ101">
            <v>0</v>
          </cell>
          <cell r="BA101">
            <v>119573.87894736843</v>
          </cell>
          <cell r="BB101">
            <v>17</v>
          </cell>
          <cell r="BC101">
            <v>22</v>
          </cell>
          <cell r="BD101">
            <v>9</v>
          </cell>
          <cell r="BE101">
            <v>6191.4000000000015</v>
          </cell>
          <cell r="BF101">
            <v>0</v>
          </cell>
          <cell r="BG101">
            <v>125765.27894736844</v>
          </cell>
          <cell r="BH101">
            <v>52402.199561403511</v>
          </cell>
          <cell r="BI101">
            <v>41921.759649122811</v>
          </cell>
          <cell r="BJ101">
            <v>31441.31973684211</v>
          </cell>
          <cell r="BK101">
            <v>0</v>
          </cell>
          <cell r="BL101">
            <v>0</v>
          </cell>
        </row>
        <row r="102">
          <cell r="A102">
            <v>2170</v>
          </cell>
          <cell r="B102" t="str">
            <v>Chandos Primary School</v>
          </cell>
          <cell r="C102">
            <v>47</v>
          </cell>
          <cell r="D102">
            <v>53</v>
          </cell>
          <cell r="E102">
            <v>34</v>
          </cell>
          <cell r="F102">
            <v>2</v>
          </cell>
          <cell r="G102">
            <v>1</v>
          </cell>
          <cell r="H102">
            <v>2</v>
          </cell>
          <cell r="I102">
            <v>705</v>
          </cell>
          <cell r="J102">
            <v>795</v>
          </cell>
          <cell r="K102">
            <v>510</v>
          </cell>
          <cell r="L102">
            <v>30</v>
          </cell>
          <cell r="M102">
            <v>15</v>
          </cell>
          <cell r="N102">
            <v>30</v>
          </cell>
          <cell r="O102">
            <v>14</v>
          </cell>
          <cell r="P102">
            <v>8</v>
          </cell>
          <cell r="Q102">
            <v>5</v>
          </cell>
          <cell r="R102">
            <v>210</v>
          </cell>
          <cell r="S102">
            <v>120</v>
          </cell>
          <cell r="T102">
            <v>75</v>
          </cell>
          <cell r="U102">
            <v>21</v>
          </cell>
          <cell r="V102">
            <v>21</v>
          </cell>
          <cell r="W102">
            <v>21</v>
          </cell>
          <cell r="X102">
            <v>315</v>
          </cell>
          <cell r="Y102">
            <v>0</v>
          </cell>
          <cell r="Z102">
            <v>0</v>
          </cell>
          <cell r="AA102">
            <v>15</v>
          </cell>
          <cell r="AB102">
            <v>15</v>
          </cell>
          <cell r="AC102">
            <v>15</v>
          </cell>
          <cell r="AD102">
            <v>143982.29999999999</v>
          </cell>
          <cell r="AE102">
            <v>300</v>
          </cell>
          <cell r="AF102">
            <v>135</v>
          </cell>
          <cell r="AG102">
            <v>240</v>
          </cell>
          <cell r="AH102">
            <v>210</v>
          </cell>
          <cell r="AI102">
            <v>105</v>
          </cell>
          <cell r="AJ102">
            <v>165</v>
          </cell>
          <cell r="AK102">
            <v>390</v>
          </cell>
          <cell r="AL102">
            <v>165</v>
          </cell>
          <cell r="AM102">
            <v>210</v>
          </cell>
          <cell r="AN102">
            <v>900</v>
          </cell>
          <cell r="AO102">
            <v>405</v>
          </cell>
          <cell r="AP102">
            <v>615</v>
          </cell>
          <cell r="AQ102">
            <v>6954</v>
          </cell>
          <cell r="AR102">
            <v>1487.6999999999998</v>
          </cell>
          <cell r="AS102">
            <v>620.4</v>
          </cell>
          <cell r="AT102">
            <v>9062.1</v>
          </cell>
          <cell r="AU102">
            <v>21</v>
          </cell>
          <cell r="AV102">
            <v>0</v>
          </cell>
          <cell r="AW102">
            <v>0</v>
          </cell>
          <cell r="AX102">
            <v>21</v>
          </cell>
          <cell r="AY102">
            <v>1445.6842105263156</v>
          </cell>
          <cell r="AZ102">
            <v>42350.400000000001</v>
          </cell>
          <cell r="BA102">
            <v>196840.48421052631</v>
          </cell>
          <cell r="BB102">
            <v>21</v>
          </cell>
          <cell r="BC102">
            <v>0</v>
          </cell>
          <cell r="BD102">
            <v>0</v>
          </cell>
          <cell r="BE102">
            <v>2570.4</v>
          </cell>
          <cell r="BF102">
            <v>0</v>
          </cell>
          <cell r="BG102">
            <v>199410.8842105263</v>
          </cell>
          <cell r="BH102">
            <v>83087.868421052626</v>
          </cell>
          <cell r="BI102">
            <v>66470.294736842101</v>
          </cell>
          <cell r="BJ102">
            <v>49852.721052631576</v>
          </cell>
          <cell r="BK102">
            <v>0</v>
          </cell>
          <cell r="BL102">
            <v>0</v>
          </cell>
        </row>
        <row r="103">
          <cell r="A103">
            <v>2171</v>
          </cell>
          <cell r="B103" t="str">
            <v>Bordesley Village Primary School</v>
          </cell>
          <cell r="C103">
            <v>32</v>
          </cell>
          <cell r="D103">
            <v>0</v>
          </cell>
          <cell r="E103">
            <v>21</v>
          </cell>
          <cell r="F103">
            <v>0</v>
          </cell>
          <cell r="G103">
            <v>0</v>
          </cell>
          <cell r="H103">
            <v>0</v>
          </cell>
          <cell r="I103">
            <v>480</v>
          </cell>
          <cell r="J103">
            <v>0</v>
          </cell>
          <cell r="K103">
            <v>315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7</v>
          </cell>
          <cell r="V103">
            <v>7</v>
          </cell>
          <cell r="W103">
            <v>7</v>
          </cell>
          <cell r="X103">
            <v>105</v>
          </cell>
          <cell r="Y103">
            <v>0</v>
          </cell>
          <cell r="Z103">
            <v>45</v>
          </cell>
          <cell r="AA103">
            <v>0</v>
          </cell>
          <cell r="AB103">
            <v>0</v>
          </cell>
          <cell r="AC103">
            <v>0</v>
          </cell>
          <cell r="AD103">
            <v>54308.4</v>
          </cell>
          <cell r="AE103">
            <v>60</v>
          </cell>
          <cell r="AF103">
            <v>0</v>
          </cell>
          <cell r="AG103">
            <v>405</v>
          </cell>
          <cell r="AH103">
            <v>15</v>
          </cell>
          <cell r="AI103">
            <v>0</v>
          </cell>
          <cell r="AJ103">
            <v>300</v>
          </cell>
          <cell r="AK103">
            <v>0</v>
          </cell>
          <cell r="AL103">
            <v>0</v>
          </cell>
          <cell r="AM103">
            <v>0</v>
          </cell>
          <cell r="AN103">
            <v>75</v>
          </cell>
          <cell r="AO103">
            <v>0</v>
          </cell>
          <cell r="AP103">
            <v>705</v>
          </cell>
          <cell r="AQ103">
            <v>558.15000000000009</v>
          </cell>
          <cell r="AR103">
            <v>0</v>
          </cell>
          <cell r="AS103">
            <v>700.8</v>
          </cell>
          <cell r="AT103">
            <v>1258.95</v>
          </cell>
          <cell r="AU103">
            <v>7</v>
          </cell>
          <cell r="AV103">
            <v>0</v>
          </cell>
          <cell r="AW103">
            <v>3</v>
          </cell>
          <cell r="AX103">
            <v>10</v>
          </cell>
          <cell r="AY103">
            <v>705.63157894736833</v>
          </cell>
          <cell r="AZ103">
            <v>0</v>
          </cell>
          <cell r="BA103">
            <v>56272.981578947365</v>
          </cell>
          <cell r="BB103">
            <v>7</v>
          </cell>
          <cell r="BC103">
            <v>0</v>
          </cell>
          <cell r="BD103">
            <v>3</v>
          </cell>
          <cell r="BE103">
            <v>1254.6000000000001</v>
          </cell>
          <cell r="BF103">
            <v>1</v>
          </cell>
          <cell r="BG103">
            <v>57528.581578947364</v>
          </cell>
          <cell r="BH103">
            <v>23970.242324561401</v>
          </cell>
          <cell r="BI103">
            <v>19176.19385964912</v>
          </cell>
          <cell r="BJ103">
            <v>14382.145394736839</v>
          </cell>
          <cell r="BK103">
            <v>0</v>
          </cell>
          <cell r="BL103">
            <v>0</v>
          </cell>
        </row>
        <row r="104">
          <cell r="A104">
            <v>2176</v>
          </cell>
          <cell r="B104" t="str">
            <v>Somerville Primary School</v>
          </cell>
          <cell r="C104">
            <v>69</v>
          </cell>
          <cell r="D104">
            <v>83</v>
          </cell>
          <cell r="E104">
            <v>62</v>
          </cell>
          <cell r="F104">
            <v>7</v>
          </cell>
          <cell r="G104">
            <v>0</v>
          </cell>
          <cell r="H104">
            <v>0</v>
          </cell>
          <cell r="I104">
            <v>1035</v>
          </cell>
          <cell r="J104">
            <v>1245</v>
          </cell>
          <cell r="K104">
            <v>930</v>
          </cell>
          <cell r="L104">
            <v>105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24</v>
          </cell>
          <cell r="V104">
            <v>24</v>
          </cell>
          <cell r="W104">
            <v>24</v>
          </cell>
          <cell r="X104">
            <v>360</v>
          </cell>
          <cell r="Y104">
            <v>390</v>
          </cell>
          <cell r="Z104">
            <v>300</v>
          </cell>
          <cell r="AA104">
            <v>15</v>
          </cell>
          <cell r="AB104">
            <v>15</v>
          </cell>
          <cell r="AC104">
            <v>15</v>
          </cell>
          <cell r="AD104">
            <v>228534.3</v>
          </cell>
          <cell r="AE104">
            <v>30</v>
          </cell>
          <cell r="AF104">
            <v>45</v>
          </cell>
          <cell r="AG104">
            <v>780</v>
          </cell>
          <cell r="AH104">
            <v>30</v>
          </cell>
          <cell r="AI104">
            <v>30</v>
          </cell>
          <cell r="AJ104">
            <v>720</v>
          </cell>
          <cell r="AK104">
            <v>45</v>
          </cell>
          <cell r="AL104">
            <v>90</v>
          </cell>
          <cell r="AM104">
            <v>1005</v>
          </cell>
          <cell r="AN104">
            <v>105</v>
          </cell>
          <cell r="AO104">
            <v>165</v>
          </cell>
          <cell r="AP104">
            <v>2505</v>
          </cell>
          <cell r="AQ104">
            <v>814.34999999999991</v>
          </cell>
          <cell r="AR104">
            <v>609</v>
          </cell>
          <cell r="AS104">
            <v>2542.8000000000002</v>
          </cell>
          <cell r="AT104">
            <v>3966.15</v>
          </cell>
          <cell r="AU104">
            <v>1</v>
          </cell>
          <cell r="AV104">
            <v>0</v>
          </cell>
          <cell r="AW104">
            <v>1</v>
          </cell>
          <cell r="AX104">
            <v>2</v>
          </cell>
          <cell r="AY104">
            <v>143.42105263157893</v>
          </cell>
          <cell r="AZ104">
            <v>0</v>
          </cell>
          <cell r="BA104">
            <v>232643.87105263156</v>
          </cell>
          <cell r="BB104">
            <v>24</v>
          </cell>
          <cell r="BC104">
            <v>26</v>
          </cell>
          <cell r="BD104">
            <v>20</v>
          </cell>
          <cell r="BE104">
            <v>9037.2000000000007</v>
          </cell>
          <cell r="BF104">
            <v>0</v>
          </cell>
          <cell r="BG104">
            <v>241681.07105263157</v>
          </cell>
          <cell r="BH104">
            <v>100700.44627192982</v>
          </cell>
          <cell r="BI104">
            <v>80560.357017543851</v>
          </cell>
          <cell r="BJ104">
            <v>60420.267763157884</v>
          </cell>
          <cell r="BK104">
            <v>2</v>
          </cell>
          <cell r="BL104">
            <v>1820</v>
          </cell>
        </row>
        <row r="105">
          <cell r="A105">
            <v>2178</v>
          </cell>
          <cell r="B105" t="str">
            <v>Stanville Primary School</v>
          </cell>
          <cell r="C105">
            <v>24</v>
          </cell>
          <cell r="D105">
            <v>21</v>
          </cell>
          <cell r="E105">
            <v>23</v>
          </cell>
          <cell r="F105">
            <v>7</v>
          </cell>
          <cell r="G105">
            <v>9</v>
          </cell>
          <cell r="H105">
            <v>5</v>
          </cell>
          <cell r="I105">
            <v>347</v>
          </cell>
          <cell r="J105">
            <v>312</v>
          </cell>
          <cell r="K105">
            <v>323</v>
          </cell>
          <cell r="L105">
            <v>99</v>
          </cell>
          <cell r="M105">
            <v>129</v>
          </cell>
          <cell r="N105">
            <v>69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</v>
          </cell>
          <cell r="V105">
            <v>9</v>
          </cell>
          <cell r="W105">
            <v>9</v>
          </cell>
          <cell r="X105">
            <v>122</v>
          </cell>
          <cell r="Y105">
            <v>75</v>
          </cell>
          <cell r="Z105">
            <v>105</v>
          </cell>
          <cell r="AA105">
            <v>15</v>
          </cell>
          <cell r="AB105">
            <v>15</v>
          </cell>
          <cell r="AC105">
            <v>15</v>
          </cell>
          <cell r="AD105">
            <v>87993.699999999983</v>
          </cell>
          <cell r="AE105">
            <v>35</v>
          </cell>
          <cell r="AF105">
            <v>0</v>
          </cell>
          <cell r="AG105">
            <v>192</v>
          </cell>
          <cell r="AH105">
            <v>35</v>
          </cell>
          <cell r="AI105">
            <v>0</v>
          </cell>
          <cell r="AJ105">
            <v>168</v>
          </cell>
          <cell r="AK105">
            <v>45</v>
          </cell>
          <cell r="AL105">
            <v>15</v>
          </cell>
          <cell r="AM105">
            <v>150</v>
          </cell>
          <cell r="AN105">
            <v>115</v>
          </cell>
          <cell r="AO105">
            <v>15</v>
          </cell>
          <cell r="AP105">
            <v>510</v>
          </cell>
          <cell r="AQ105">
            <v>890.59999999999991</v>
          </cell>
          <cell r="AR105">
            <v>56.55</v>
          </cell>
          <cell r="AS105">
            <v>515.04</v>
          </cell>
          <cell r="AT105">
            <v>1462.1899999999998</v>
          </cell>
          <cell r="AU105">
            <v>1</v>
          </cell>
          <cell r="AV105">
            <v>2</v>
          </cell>
          <cell r="AW105">
            <v>2</v>
          </cell>
          <cell r="AX105">
            <v>5</v>
          </cell>
          <cell r="AY105">
            <v>367.15789473684208</v>
          </cell>
          <cell r="AZ105">
            <v>0</v>
          </cell>
          <cell r="BA105">
            <v>89823.047894736825</v>
          </cell>
          <cell r="BB105">
            <v>9</v>
          </cell>
          <cell r="BC105">
            <v>5</v>
          </cell>
          <cell r="BD105">
            <v>7</v>
          </cell>
          <cell r="BE105">
            <v>2692.8000000000006</v>
          </cell>
          <cell r="BF105">
            <v>0</v>
          </cell>
          <cell r="BG105">
            <v>92515.847894736828</v>
          </cell>
          <cell r="BH105">
            <v>38548.269956140342</v>
          </cell>
          <cell r="BI105">
            <v>30838.615964912275</v>
          </cell>
          <cell r="BJ105">
            <v>23128.961973684207</v>
          </cell>
          <cell r="BK105">
            <v>0</v>
          </cell>
          <cell r="BL105">
            <v>0</v>
          </cell>
        </row>
        <row r="106">
          <cell r="A106">
            <v>2180</v>
          </cell>
          <cell r="B106" t="str">
            <v>Yew Tree Community Junior and Infant School (NC)</v>
          </cell>
          <cell r="C106">
            <v>62</v>
          </cell>
          <cell r="D106">
            <v>74</v>
          </cell>
          <cell r="E106">
            <v>49</v>
          </cell>
          <cell r="F106">
            <v>6</v>
          </cell>
          <cell r="G106">
            <v>3</v>
          </cell>
          <cell r="H106">
            <v>6</v>
          </cell>
          <cell r="I106">
            <v>930</v>
          </cell>
          <cell r="J106">
            <v>1110</v>
          </cell>
          <cell r="K106">
            <v>735</v>
          </cell>
          <cell r="L106">
            <v>90</v>
          </cell>
          <cell r="M106">
            <v>45</v>
          </cell>
          <cell r="N106">
            <v>90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13</v>
          </cell>
          <cell r="V106">
            <v>13</v>
          </cell>
          <cell r="W106">
            <v>13</v>
          </cell>
          <cell r="X106">
            <v>195</v>
          </cell>
          <cell r="Y106">
            <v>300</v>
          </cell>
          <cell r="Z106">
            <v>45</v>
          </cell>
          <cell r="AA106">
            <v>45</v>
          </cell>
          <cell r="AB106">
            <v>45</v>
          </cell>
          <cell r="AC106">
            <v>45</v>
          </cell>
          <cell r="AD106">
            <v>206908.5</v>
          </cell>
          <cell r="AE106">
            <v>15</v>
          </cell>
          <cell r="AF106">
            <v>690</v>
          </cell>
          <cell r="AG106">
            <v>150</v>
          </cell>
          <cell r="AH106">
            <v>15</v>
          </cell>
          <cell r="AI106">
            <v>555</v>
          </cell>
          <cell r="AJ106">
            <v>120</v>
          </cell>
          <cell r="AK106">
            <v>15</v>
          </cell>
          <cell r="AL106">
            <v>720</v>
          </cell>
          <cell r="AM106">
            <v>240</v>
          </cell>
          <cell r="AN106">
            <v>45</v>
          </cell>
          <cell r="AO106">
            <v>1965</v>
          </cell>
          <cell r="AP106">
            <v>510</v>
          </cell>
          <cell r="AQ106">
            <v>347.7</v>
          </cell>
          <cell r="AR106">
            <v>7207.9499999999989</v>
          </cell>
          <cell r="AS106">
            <v>518.4</v>
          </cell>
          <cell r="AT106">
            <v>8074.0499999999984</v>
          </cell>
          <cell r="AU106">
            <v>13</v>
          </cell>
          <cell r="AV106">
            <v>0</v>
          </cell>
          <cell r="AW106">
            <v>3</v>
          </cell>
          <cell r="AX106">
            <v>16</v>
          </cell>
          <cell r="AY106">
            <v>1118.6842105263158</v>
          </cell>
          <cell r="AZ106">
            <v>0</v>
          </cell>
          <cell r="BA106">
            <v>216101.23421052631</v>
          </cell>
          <cell r="BB106">
            <v>13</v>
          </cell>
          <cell r="BC106">
            <v>20</v>
          </cell>
          <cell r="BD106">
            <v>3</v>
          </cell>
          <cell r="BE106">
            <v>4641.0000000000009</v>
          </cell>
          <cell r="BF106">
            <v>0</v>
          </cell>
          <cell r="BG106">
            <v>220742.23421052631</v>
          </cell>
          <cell r="BH106">
            <v>91975.930921052626</v>
          </cell>
          <cell r="BI106">
            <v>73580.744736842098</v>
          </cell>
          <cell r="BJ106">
            <v>55185.55855263157</v>
          </cell>
          <cell r="BK106">
            <v>0</v>
          </cell>
          <cell r="BL106">
            <v>0</v>
          </cell>
        </row>
        <row r="107">
          <cell r="A107">
            <v>2181</v>
          </cell>
          <cell r="B107" t="str">
            <v>Springfield Primary Academy</v>
          </cell>
          <cell r="C107">
            <v>26</v>
          </cell>
          <cell r="D107">
            <v>22</v>
          </cell>
          <cell r="E107">
            <v>23</v>
          </cell>
          <cell r="F107">
            <v>0</v>
          </cell>
          <cell r="G107">
            <v>0</v>
          </cell>
          <cell r="H107">
            <v>0</v>
          </cell>
          <cell r="I107">
            <v>390</v>
          </cell>
          <cell r="J107">
            <v>330</v>
          </cell>
          <cell r="K107">
            <v>345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105</v>
          </cell>
          <cell r="Z107">
            <v>135</v>
          </cell>
          <cell r="AA107">
            <v>0</v>
          </cell>
          <cell r="AB107">
            <v>0</v>
          </cell>
          <cell r="AC107">
            <v>0</v>
          </cell>
          <cell r="AD107">
            <v>73170</v>
          </cell>
          <cell r="AE107">
            <v>15</v>
          </cell>
          <cell r="AF107">
            <v>0</v>
          </cell>
          <cell r="AG107">
            <v>225</v>
          </cell>
          <cell r="AH107">
            <v>0</v>
          </cell>
          <cell r="AI107">
            <v>0</v>
          </cell>
          <cell r="AJ107">
            <v>210</v>
          </cell>
          <cell r="AK107">
            <v>15</v>
          </cell>
          <cell r="AL107">
            <v>0</v>
          </cell>
          <cell r="AM107">
            <v>165</v>
          </cell>
          <cell r="AN107">
            <v>30</v>
          </cell>
          <cell r="AO107">
            <v>0</v>
          </cell>
          <cell r="AP107">
            <v>600</v>
          </cell>
          <cell r="AQ107">
            <v>228.75</v>
          </cell>
          <cell r="AR107">
            <v>0</v>
          </cell>
          <cell r="AS107">
            <v>606</v>
          </cell>
          <cell r="AT107">
            <v>834.75</v>
          </cell>
          <cell r="AU107">
            <v>0</v>
          </cell>
          <cell r="AV107">
            <v>7</v>
          </cell>
          <cell r="AW107">
            <v>9</v>
          </cell>
          <cell r="AX107">
            <v>16</v>
          </cell>
          <cell r="AY107">
            <v>1193.2631578947367</v>
          </cell>
          <cell r="AZ107">
            <v>0</v>
          </cell>
          <cell r="BA107">
            <v>75198.013157894733</v>
          </cell>
          <cell r="BB107">
            <v>0</v>
          </cell>
          <cell r="BC107">
            <v>7</v>
          </cell>
          <cell r="BD107">
            <v>9</v>
          </cell>
          <cell r="BE107">
            <v>2121.6000000000004</v>
          </cell>
          <cell r="BF107">
            <v>0</v>
          </cell>
          <cell r="BG107">
            <v>77319.613157894739</v>
          </cell>
          <cell r="BH107">
            <v>32216.505482456141</v>
          </cell>
          <cell r="BI107">
            <v>25773.204385964913</v>
          </cell>
          <cell r="BJ107">
            <v>19329.903289473685</v>
          </cell>
          <cell r="BK107">
            <v>0</v>
          </cell>
          <cell r="BL107">
            <v>0</v>
          </cell>
        </row>
        <row r="108">
          <cell r="A108">
            <v>2184</v>
          </cell>
          <cell r="B108" t="str">
            <v>STECHFORD PRIMARY SCHOOL</v>
          </cell>
          <cell r="C108">
            <v>17</v>
          </cell>
          <cell r="D108">
            <v>26</v>
          </cell>
          <cell r="E108">
            <v>16</v>
          </cell>
          <cell r="F108">
            <v>0</v>
          </cell>
          <cell r="G108">
            <v>0</v>
          </cell>
          <cell r="H108">
            <v>0</v>
          </cell>
          <cell r="I108">
            <v>255</v>
          </cell>
          <cell r="J108">
            <v>390</v>
          </cell>
          <cell r="K108">
            <v>240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5</v>
          </cell>
          <cell r="V108">
            <v>5</v>
          </cell>
          <cell r="W108">
            <v>5</v>
          </cell>
          <cell r="X108">
            <v>75</v>
          </cell>
          <cell r="Y108">
            <v>45</v>
          </cell>
          <cell r="Z108">
            <v>15</v>
          </cell>
          <cell r="AA108">
            <v>0</v>
          </cell>
          <cell r="AB108">
            <v>0</v>
          </cell>
          <cell r="AC108">
            <v>0</v>
          </cell>
          <cell r="AD108">
            <v>61056.299999999996</v>
          </cell>
          <cell r="AE108">
            <v>15</v>
          </cell>
          <cell r="AF108">
            <v>0</v>
          </cell>
          <cell r="AG108">
            <v>60</v>
          </cell>
          <cell r="AH108">
            <v>15</v>
          </cell>
          <cell r="AI108">
            <v>0</v>
          </cell>
          <cell r="AJ108">
            <v>45</v>
          </cell>
          <cell r="AK108">
            <v>45</v>
          </cell>
          <cell r="AL108">
            <v>15</v>
          </cell>
          <cell r="AM108">
            <v>0</v>
          </cell>
          <cell r="AN108">
            <v>75</v>
          </cell>
          <cell r="AO108">
            <v>15</v>
          </cell>
          <cell r="AP108">
            <v>105</v>
          </cell>
          <cell r="AQ108">
            <v>585.59999999999991</v>
          </cell>
          <cell r="AR108">
            <v>56.55</v>
          </cell>
          <cell r="AS108">
            <v>104.4</v>
          </cell>
          <cell r="AT108">
            <v>746.54999999999984</v>
          </cell>
          <cell r="AU108">
            <v>0</v>
          </cell>
          <cell r="AV108">
            <v>0</v>
          </cell>
          <cell r="AW108">
            <v>1</v>
          </cell>
          <cell r="AX108">
            <v>1</v>
          </cell>
          <cell r="AY108">
            <v>74.578947368421041</v>
          </cell>
          <cell r="AZ108">
            <v>0</v>
          </cell>
          <cell r="BA108">
            <v>61877.428947368418</v>
          </cell>
          <cell r="BB108">
            <v>5</v>
          </cell>
          <cell r="BC108">
            <v>3</v>
          </cell>
          <cell r="BD108">
            <v>1</v>
          </cell>
          <cell r="BE108">
            <v>1142.4000000000001</v>
          </cell>
          <cell r="BF108">
            <v>0</v>
          </cell>
          <cell r="BG108">
            <v>63019.82894736842</v>
          </cell>
          <cell r="BH108">
            <v>26258.262061403508</v>
          </cell>
          <cell r="BI108">
            <v>21006.609649122805</v>
          </cell>
          <cell r="BJ108">
            <v>15754.957236842103</v>
          </cell>
          <cell r="BK108">
            <v>0</v>
          </cell>
          <cell r="BL108">
            <v>0</v>
          </cell>
        </row>
        <row r="109">
          <cell r="A109">
            <v>2185</v>
          </cell>
          <cell r="B109" t="str">
            <v>Colebourne Primary School</v>
          </cell>
          <cell r="C109">
            <v>40</v>
          </cell>
          <cell r="D109">
            <v>41</v>
          </cell>
          <cell r="E109">
            <v>39</v>
          </cell>
          <cell r="F109">
            <v>10</v>
          </cell>
          <cell r="G109">
            <v>11</v>
          </cell>
          <cell r="H109">
            <v>9</v>
          </cell>
          <cell r="I109">
            <v>600</v>
          </cell>
          <cell r="J109">
            <v>615</v>
          </cell>
          <cell r="K109">
            <v>585</v>
          </cell>
          <cell r="L109">
            <v>150</v>
          </cell>
          <cell r="M109">
            <v>165</v>
          </cell>
          <cell r="N109">
            <v>135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5</v>
          </cell>
          <cell r="V109">
            <v>5</v>
          </cell>
          <cell r="W109">
            <v>5</v>
          </cell>
          <cell r="X109">
            <v>75</v>
          </cell>
          <cell r="Y109">
            <v>105</v>
          </cell>
          <cell r="Z109">
            <v>75</v>
          </cell>
          <cell r="AA109">
            <v>15</v>
          </cell>
          <cell r="AB109">
            <v>15</v>
          </cell>
          <cell r="AC109">
            <v>15</v>
          </cell>
          <cell r="AD109">
            <v>154632.59999999998</v>
          </cell>
          <cell r="AE109">
            <v>0</v>
          </cell>
          <cell r="AF109">
            <v>15</v>
          </cell>
          <cell r="AG109">
            <v>30</v>
          </cell>
          <cell r="AH109">
            <v>0</v>
          </cell>
          <cell r="AI109">
            <v>15</v>
          </cell>
          <cell r="AJ109">
            <v>30</v>
          </cell>
          <cell r="AK109">
            <v>0</v>
          </cell>
          <cell r="AL109">
            <v>30</v>
          </cell>
          <cell r="AM109">
            <v>15</v>
          </cell>
          <cell r="AN109">
            <v>0</v>
          </cell>
          <cell r="AO109">
            <v>60</v>
          </cell>
          <cell r="AP109">
            <v>75</v>
          </cell>
          <cell r="AQ109">
            <v>0</v>
          </cell>
          <cell r="AR109">
            <v>221.85</v>
          </cell>
          <cell r="AS109">
            <v>75.599999999999994</v>
          </cell>
          <cell r="AT109">
            <v>297.45</v>
          </cell>
          <cell r="AU109">
            <v>0</v>
          </cell>
          <cell r="AV109">
            <v>1</v>
          </cell>
          <cell r="AW109">
            <v>0</v>
          </cell>
          <cell r="AX109">
            <v>1</v>
          </cell>
          <cell r="AY109">
            <v>74.578947368421055</v>
          </cell>
          <cell r="AZ109">
            <v>0</v>
          </cell>
          <cell r="BA109">
            <v>155004.62894736842</v>
          </cell>
          <cell r="BB109">
            <v>5</v>
          </cell>
          <cell r="BC109">
            <v>7</v>
          </cell>
          <cell r="BD109">
            <v>5</v>
          </cell>
          <cell r="BE109">
            <v>2203.2000000000003</v>
          </cell>
          <cell r="BF109">
            <v>0</v>
          </cell>
          <cell r="BG109">
            <v>157207.82894736843</v>
          </cell>
          <cell r="BH109">
            <v>65503.262061403511</v>
          </cell>
          <cell r="BI109">
            <v>52402.609649122809</v>
          </cell>
          <cell r="BJ109">
            <v>39301.957236842107</v>
          </cell>
          <cell r="BK109">
            <v>0</v>
          </cell>
          <cell r="BL109">
            <v>0</v>
          </cell>
        </row>
        <row r="110">
          <cell r="A110">
            <v>2186</v>
          </cell>
          <cell r="B110" t="str">
            <v>Birchfield Primary School</v>
          </cell>
          <cell r="C110">
            <v>45</v>
          </cell>
          <cell r="D110">
            <v>67</v>
          </cell>
          <cell r="E110">
            <v>38</v>
          </cell>
          <cell r="F110">
            <v>6</v>
          </cell>
          <cell r="G110">
            <v>3</v>
          </cell>
          <cell r="H110">
            <v>4</v>
          </cell>
          <cell r="I110">
            <v>675</v>
          </cell>
          <cell r="J110">
            <v>1005</v>
          </cell>
          <cell r="K110">
            <v>570</v>
          </cell>
          <cell r="L110">
            <v>90</v>
          </cell>
          <cell r="M110">
            <v>45</v>
          </cell>
          <cell r="N110">
            <v>60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120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168860.1</v>
          </cell>
          <cell r="AE110">
            <v>15</v>
          </cell>
          <cell r="AF110">
            <v>75</v>
          </cell>
          <cell r="AG110">
            <v>330</v>
          </cell>
          <cell r="AH110">
            <v>15</v>
          </cell>
          <cell r="AI110">
            <v>75</v>
          </cell>
          <cell r="AJ110">
            <v>270</v>
          </cell>
          <cell r="AK110">
            <v>15</v>
          </cell>
          <cell r="AL110">
            <v>150</v>
          </cell>
          <cell r="AM110">
            <v>585</v>
          </cell>
          <cell r="AN110">
            <v>45</v>
          </cell>
          <cell r="AO110">
            <v>300</v>
          </cell>
          <cell r="AP110">
            <v>1185</v>
          </cell>
          <cell r="AQ110">
            <v>347.7</v>
          </cell>
          <cell r="AR110">
            <v>1109.25</v>
          </cell>
          <cell r="AS110">
            <v>1206</v>
          </cell>
          <cell r="AT110">
            <v>2662.95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171523.05000000002</v>
          </cell>
          <cell r="BB110">
            <v>0</v>
          </cell>
          <cell r="BC110">
            <v>8</v>
          </cell>
          <cell r="BD110">
            <v>0</v>
          </cell>
          <cell r="BE110">
            <v>1060.8000000000002</v>
          </cell>
          <cell r="BF110">
            <v>0</v>
          </cell>
          <cell r="BG110">
            <v>172583.85</v>
          </cell>
          <cell r="BH110">
            <v>71909.9375</v>
          </cell>
          <cell r="BI110">
            <v>57527.950000000004</v>
          </cell>
          <cell r="BJ110">
            <v>43145.962500000001</v>
          </cell>
          <cell r="BK110">
            <v>0</v>
          </cell>
          <cell r="BL110">
            <v>0</v>
          </cell>
        </row>
        <row r="111">
          <cell r="A111">
            <v>2187</v>
          </cell>
          <cell r="B111" t="str">
            <v>SS. Mary and John Catholic Primary School</v>
          </cell>
          <cell r="C111">
            <v>39</v>
          </cell>
          <cell r="D111">
            <v>41</v>
          </cell>
          <cell r="E111">
            <v>26</v>
          </cell>
          <cell r="F111">
            <v>6</v>
          </cell>
          <cell r="G111">
            <v>9</v>
          </cell>
          <cell r="H111">
            <v>7</v>
          </cell>
          <cell r="I111">
            <v>585</v>
          </cell>
          <cell r="J111">
            <v>615</v>
          </cell>
          <cell r="K111">
            <v>390</v>
          </cell>
          <cell r="L111">
            <v>90</v>
          </cell>
          <cell r="M111">
            <v>135</v>
          </cell>
          <cell r="N111">
            <v>105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8</v>
          </cell>
          <cell r="V111">
            <v>8</v>
          </cell>
          <cell r="W111">
            <v>8</v>
          </cell>
          <cell r="X111">
            <v>120</v>
          </cell>
          <cell r="Y111">
            <v>45</v>
          </cell>
          <cell r="Z111">
            <v>75</v>
          </cell>
          <cell r="AA111">
            <v>45</v>
          </cell>
          <cell r="AB111">
            <v>45</v>
          </cell>
          <cell r="AC111">
            <v>45</v>
          </cell>
          <cell r="AD111">
            <v>132600.30000000002</v>
          </cell>
          <cell r="AE111">
            <v>75</v>
          </cell>
          <cell r="AF111">
            <v>105</v>
          </cell>
          <cell r="AG111">
            <v>90</v>
          </cell>
          <cell r="AH111">
            <v>30</v>
          </cell>
          <cell r="AI111">
            <v>60</v>
          </cell>
          <cell r="AJ111">
            <v>45</v>
          </cell>
          <cell r="AK111">
            <v>75</v>
          </cell>
          <cell r="AL111">
            <v>45</v>
          </cell>
          <cell r="AM111">
            <v>210</v>
          </cell>
          <cell r="AN111">
            <v>180</v>
          </cell>
          <cell r="AO111">
            <v>210</v>
          </cell>
          <cell r="AP111">
            <v>345</v>
          </cell>
          <cell r="AQ111">
            <v>1381.65</v>
          </cell>
          <cell r="AR111">
            <v>761.24999999999989</v>
          </cell>
          <cell r="AS111">
            <v>351.6</v>
          </cell>
          <cell r="AT111">
            <v>2494.5</v>
          </cell>
          <cell r="AU111">
            <v>3</v>
          </cell>
          <cell r="AV111">
            <v>0</v>
          </cell>
          <cell r="AW111">
            <v>3</v>
          </cell>
          <cell r="AX111">
            <v>6</v>
          </cell>
          <cell r="AY111">
            <v>430.26315789473676</v>
          </cell>
          <cell r="AZ111">
            <v>0</v>
          </cell>
          <cell r="BA111">
            <v>135525.06315789477</v>
          </cell>
          <cell r="BB111">
            <v>8</v>
          </cell>
          <cell r="BC111">
            <v>3</v>
          </cell>
          <cell r="BD111">
            <v>5</v>
          </cell>
          <cell r="BE111">
            <v>2040</v>
          </cell>
          <cell r="BF111">
            <v>0</v>
          </cell>
          <cell r="BG111">
            <v>137565.06315789477</v>
          </cell>
          <cell r="BH111">
            <v>57318.776315789481</v>
          </cell>
          <cell r="BI111">
            <v>45855.021052631586</v>
          </cell>
          <cell r="BJ111">
            <v>34391.265789473691</v>
          </cell>
          <cell r="BK111">
            <v>0</v>
          </cell>
          <cell r="BL111">
            <v>0</v>
          </cell>
        </row>
        <row r="112">
          <cell r="A112">
            <v>2188</v>
          </cell>
          <cell r="B112" t="str">
            <v>Stirchley Primary School</v>
          </cell>
          <cell r="C112">
            <v>14</v>
          </cell>
          <cell r="D112">
            <v>20</v>
          </cell>
          <cell r="E112">
            <v>11</v>
          </cell>
          <cell r="F112">
            <v>0</v>
          </cell>
          <cell r="G112">
            <v>0</v>
          </cell>
          <cell r="H112">
            <v>0</v>
          </cell>
          <cell r="I112">
            <v>210</v>
          </cell>
          <cell r="J112">
            <v>300</v>
          </cell>
          <cell r="K112">
            <v>165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3</v>
          </cell>
          <cell r="V112">
            <v>3</v>
          </cell>
          <cell r="W112">
            <v>3</v>
          </cell>
          <cell r="X112">
            <v>45</v>
          </cell>
          <cell r="Y112">
            <v>45</v>
          </cell>
          <cell r="Z112">
            <v>30</v>
          </cell>
          <cell r="AA112">
            <v>0</v>
          </cell>
          <cell r="AB112">
            <v>0</v>
          </cell>
          <cell r="AC112">
            <v>0</v>
          </cell>
          <cell r="AD112">
            <v>46666.2</v>
          </cell>
          <cell r="AE112">
            <v>15</v>
          </cell>
          <cell r="AF112">
            <v>0</v>
          </cell>
          <cell r="AG112">
            <v>0</v>
          </cell>
          <cell r="AH112">
            <v>15</v>
          </cell>
          <cell r="AI112">
            <v>0</v>
          </cell>
          <cell r="AJ112">
            <v>0</v>
          </cell>
          <cell r="AK112">
            <v>30</v>
          </cell>
          <cell r="AL112">
            <v>0</v>
          </cell>
          <cell r="AM112">
            <v>15</v>
          </cell>
          <cell r="AN112">
            <v>60</v>
          </cell>
          <cell r="AO112">
            <v>0</v>
          </cell>
          <cell r="AP112">
            <v>15</v>
          </cell>
          <cell r="AQ112">
            <v>466.65</v>
          </cell>
          <cell r="AR112">
            <v>0</v>
          </cell>
          <cell r="AS112">
            <v>15.6</v>
          </cell>
          <cell r="AT112">
            <v>482.25</v>
          </cell>
          <cell r="AU112">
            <v>3</v>
          </cell>
          <cell r="AV112">
            <v>3</v>
          </cell>
          <cell r="AW112">
            <v>2</v>
          </cell>
          <cell r="AX112">
            <v>8</v>
          </cell>
          <cell r="AY112">
            <v>579.42105263157896</v>
          </cell>
          <cell r="AZ112">
            <v>0</v>
          </cell>
          <cell r="BA112">
            <v>47727.871052631577</v>
          </cell>
          <cell r="BB112">
            <v>3</v>
          </cell>
          <cell r="BC112">
            <v>3</v>
          </cell>
          <cell r="BD112">
            <v>2</v>
          </cell>
          <cell r="BE112">
            <v>1030.2000000000003</v>
          </cell>
          <cell r="BF112">
            <v>0</v>
          </cell>
          <cell r="BG112">
            <v>48758.071052631574</v>
          </cell>
          <cell r="BH112">
            <v>20315.862938596489</v>
          </cell>
          <cell r="BI112">
            <v>16252.690350877192</v>
          </cell>
          <cell r="BJ112">
            <v>12189.517763157894</v>
          </cell>
          <cell r="BK112">
            <v>0</v>
          </cell>
          <cell r="BL112">
            <v>0</v>
          </cell>
        </row>
        <row r="113">
          <cell r="A113">
            <v>2189</v>
          </cell>
          <cell r="B113" t="str">
            <v>Ladypool Primary School</v>
          </cell>
          <cell r="C113">
            <v>17</v>
          </cell>
          <cell r="D113">
            <v>10</v>
          </cell>
          <cell r="E113">
            <v>12</v>
          </cell>
          <cell r="F113">
            <v>0</v>
          </cell>
          <cell r="G113">
            <v>0</v>
          </cell>
          <cell r="H113">
            <v>0</v>
          </cell>
          <cell r="I113">
            <v>255</v>
          </cell>
          <cell r="J113">
            <v>150</v>
          </cell>
          <cell r="K113">
            <v>180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12</v>
          </cell>
          <cell r="V113">
            <v>12</v>
          </cell>
          <cell r="W113">
            <v>12</v>
          </cell>
          <cell r="X113">
            <v>180</v>
          </cell>
          <cell r="Y113">
            <v>105</v>
          </cell>
          <cell r="Z113">
            <v>120</v>
          </cell>
          <cell r="AA113">
            <v>0</v>
          </cell>
          <cell r="AB113">
            <v>0</v>
          </cell>
          <cell r="AC113">
            <v>0</v>
          </cell>
          <cell r="AD113">
            <v>40243.5</v>
          </cell>
          <cell r="AE113">
            <v>120</v>
          </cell>
          <cell r="AF113">
            <v>90</v>
          </cell>
          <cell r="AG113">
            <v>45</v>
          </cell>
          <cell r="AH113">
            <v>90</v>
          </cell>
          <cell r="AI113">
            <v>60</v>
          </cell>
          <cell r="AJ113">
            <v>30</v>
          </cell>
          <cell r="AK113">
            <v>60</v>
          </cell>
          <cell r="AL113">
            <v>90</v>
          </cell>
          <cell r="AM113">
            <v>0</v>
          </cell>
          <cell r="AN113">
            <v>270</v>
          </cell>
          <cell r="AO113">
            <v>240</v>
          </cell>
          <cell r="AP113">
            <v>75</v>
          </cell>
          <cell r="AQ113">
            <v>2067.9</v>
          </cell>
          <cell r="AR113">
            <v>878.69999999999993</v>
          </cell>
          <cell r="AS113">
            <v>74.400000000000006</v>
          </cell>
          <cell r="AT113">
            <v>3021</v>
          </cell>
          <cell r="AU113">
            <v>0</v>
          </cell>
          <cell r="AV113">
            <v>0</v>
          </cell>
          <cell r="AW113">
            <v>8</v>
          </cell>
          <cell r="AX113">
            <v>8</v>
          </cell>
          <cell r="AY113">
            <v>596.63157894736833</v>
          </cell>
          <cell r="AZ113">
            <v>0</v>
          </cell>
          <cell r="BA113">
            <v>43861.131578947367</v>
          </cell>
          <cell r="BB113">
            <v>12</v>
          </cell>
          <cell r="BC113">
            <v>7</v>
          </cell>
          <cell r="BD113">
            <v>8</v>
          </cell>
          <cell r="BE113">
            <v>3457.8000000000006</v>
          </cell>
          <cell r="BF113">
            <v>0</v>
          </cell>
          <cell r="BG113">
            <v>47318.931578947369</v>
          </cell>
          <cell r="BH113">
            <v>19716.221491228069</v>
          </cell>
          <cell r="BI113">
            <v>15772.977192982456</v>
          </cell>
          <cell r="BJ113">
            <v>11829.732894736842</v>
          </cell>
          <cell r="BK113">
            <v>0</v>
          </cell>
          <cell r="BL113">
            <v>0</v>
          </cell>
        </row>
        <row r="114">
          <cell r="A114">
            <v>2191</v>
          </cell>
          <cell r="B114" t="str">
            <v>Court Farm Primary School</v>
          </cell>
          <cell r="C114">
            <v>25</v>
          </cell>
          <cell r="D114">
            <v>25</v>
          </cell>
          <cell r="E114">
            <v>18</v>
          </cell>
          <cell r="F114">
            <v>3</v>
          </cell>
          <cell r="G114">
            <v>2</v>
          </cell>
          <cell r="H114">
            <v>2</v>
          </cell>
          <cell r="I114">
            <v>375</v>
          </cell>
          <cell r="J114">
            <v>375</v>
          </cell>
          <cell r="K114">
            <v>270</v>
          </cell>
          <cell r="L114">
            <v>45</v>
          </cell>
          <cell r="M114">
            <v>30</v>
          </cell>
          <cell r="N114">
            <v>30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8</v>
          </cell>
          <cell r="V114">
            <v>8</v>
          </cell>
          <cell r="W114">
            <v>8</v>
          </cell>
          <cell r="X114">
            <v>120</v>
          </cell>
          <cell r="Y114">
            <v>165</v>
          </cell>
          <cell r="Z114">
            <v>75</v>
          </cell>
          <cell r="AA114">
            <v>0</v>
          </cell>
          <cell r="AB114">
            <v>0</v>
          </cell>
          <cell r="AC114">
            <v>0</v>
          </cell>
          <cell r="AD114">
            <v>77641.5</v>
          </cell>
          <cell r="AE114">
            <v>135</v>
          </cell>
          <cell r="AF114">
            <v>0</v>
          </cell>
          <cell r="AG114">
            <v>225</v>
          </cell>
          <cell r="AH114">
            <v>75</v>
          </cell>
          <cell r="AI114">
            <v>0</v>
          </cell>
          <cell r="AJ114">
            <v>180</v>
          </cell>
          <cell r="AK114">
            <v>60</v>
          </cell>
          <cell r="AL114">
            <v>15</v>
          </cell>
          <cell r="AM114">
            <v>285</v>
          </cell>
          <cell r="AN114">
            <v>270</v>
          </cell>
          <cell r="AO114">
            <v>15</v>
          </cell>
          <cell r="AP114">
            <v>690</v>
          </cell>
          <cell r="AQ114">
            <v>2058.75</v>
          </cell>
          <cell r="AR114">
            <v>56.55</v>
          </cell>
          <cell r="AS114">
            <v>699.60000000000014</v>
          </cell>
          <cell r="AT114">
            <v>2814.9000000000005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80456.399999999994</v>
          </cell>
          <cell r="BB114">
            <v>8</v>
          </cell>
          <cell r="BC114">
            <v>11</v>
          </cell>
          <cell r="BD114">
            <v>5</v>
          </cell>
          <cell r="BE114">
            <v>3100.8</v>
          </cell>
          <cell r="BF114">
            <v>0</v>
          </cell>
          <cell r="BG114">
            <v>83557.2</v>
          </cell>
          <cell r="BH114">
            <v>34815.5</v>
          </cell>
          <cell r="BI114">
            <v>27852.399999999998</v>
          </cell>
          <cell r="BJ114">
            <v>20889.3</v>
          </cell>
          <cell r="BK114">
            <v>1</v>
          </cell>
          <cell r="BL114">
            <v>910</v>
          </cell>
        </row>
        <row r="115">
          <cell r="A115">
            <v>2194</v>
          </cell>
          <cell r="B115" t="str">
            <v>City Road Primary School</v>
          </cell>
          <cell r="C115">
            <v>50</v>
          </cell>
          <cell r="D115">
            <v>47</v>
          </cell>
          <cell r="E115">
            <v>38</v>
          </cell>
          <cell r="F115">
            <v>1</v>
          </cell>
          <cell r="G115">
            <v>2</v>
          </cell>
          <cell r="H115">
            <v>1</v>
          </cell>
          <cell r="I115">
            <v>750</v>
          </cell>
          <cell r="J115">
            <v>705</v>
          </cell>
          <cell r="K115">
            <v>570</v>
          </cell>
          <cell r="L115">
            <v>15</v>
          </cell>
          <cell r="M115">
            <v>30</v>
          </cell>
          <cell r="N115">
            <v>15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1</v>
          </cell>
          <cell r="W115">
            <v>1</v>
          </cell>
          <cell r="X115">
            <v>15</v>
          </cell>
          <cell r="Y115">
            <v>120</v>
          </cell>
          <cell r="Z115">
            <v>15</v>
          </cell>
          <cell r="AA115">
            <v>15</v>
          </cell>
          <cell r="AB115">
            <v>15</v>
          </cell>
          <cell r="AC115">
            <v>15</v>
          </cell>
          <cell r="AD115">
            <v>143738.4</v>
          </cell>
          <cell r="AE115">
            <v>0</v>
          </cell>
          <cell r="AF115">
            <v>0</v>
          </cell>
          <cell r="AG115">
            <v>300</v>
          </cell>
          <cell r="AH115">
            <v>0</v>
          </cell>
          <cell r="AI115">
            <v>0</v>
          </cell>
          <cell r="AJ115">
            <v>255</v>
          </cell>
          <cell r="AK115">
            <v>45</v>
          </cell>
          <cell r="AL115">
            <v>0</v>
          </cell>
          <cell r="AM115">
            <v>270</v>
          </cell>
          <cell r="AN115">
            <v>45</v>
          </cell>
          <cell r="AO115">
            <v>0</v>
          </cell>
          <cell r="AP115">
            <v>825</v>
          </cell>
          <cell r="AQ115">
            <v>356.84999999999997</v>
          </cell>
          <cell r="AR115">
            <v>0</v>
          </cell>
          <cell r="AS115">
            <v>834</v>
          </cell>
          <cell r="AT115">
            <v>1190.8499999999999</v>
          </cell>
          <cell r="AU115">
            <v>1</v>
          </cell>
          <cell r="AV115">
            <v>1</v>
          </cell>
          <cell r="AW115">
            <v>1</v>
          </cell>
          <cell r="AX115">
            <v>3</v>
          </cell>
          <cell r="AY115">
            <v>218</v>
          </cell>
          <cell r="AZ115">
            <v>0</v>
          </cell>
          <cell r="BA115">
            <v>145147.25</v>
          </cell>
          <cell r="BB115">
            <v>1</v>
          </cell>
          <cell r="BC115">
            <v>8</v>
          </cell>
          <cell r="BD115">
            <v>1</v>
          </cell>
          <cell r="BE115">
            <v>1315.8000000000002</v>
          </cell>
          <cell r="BF115">
            <v>0</v>
          </cell>
          <cell r="BG115">
            <v>146463.04999999999</v>
          </cell>
          <cell r="BH115">
            <v>61026.270833333328</v>
          </cell>
          <cell r="BI115">
            <v>48821.016666666663</v>
          </cell>
          <cell r="BJ115">
            <v>36615.762499999997</v>
          </cell>
          <cell r="BK115">
            <v>0</v>
          </cell>
          <cell r="BL115">
            <v>0</v>
          </cell>
        </row>
        <row r="116">
          <cell r="A116">
            <v>2195</v>
          </cell>
          <cell r="B116" t="str">
            <v>Timberley Academy</v>
          </cell>
          <cell r="C116">
            <v>49</v>
          </cell>
          <cell r="D116">
            <v>59</v>
          </cell>
          <cell r="E116">
            <v>29</v>
          </cell>
          <cell r="F116">
            <v>0</v>
          </cell>
          <cell r="G116">
            <v>0</v>
          </cell>
          <cell r="H116">
            <v>0</v>
          </cell>
          <cell r="I116">
            <v>729</v>
          </cell>
          <cell r="J116">
            <v>879</v>
          </cell>
          <cell r="K116">
            <v>432</v>
          </cell>
          <cell r="L116">
            <v>0</v>
          </cell>
          <cell r="M116">
            <v>0</v>
          </cell>
          <cell r="N116">
            <v>0</v>
          </cell>
          <cell r="O116">
            <v>11</v>
          </cell>
          <cell r="P116">
            <v>13</v>
          </cell>
          <cell r="Q116">
            <v>15</v>
          </cell>
          <cell r="R116">
            <v>159</v>
          </cell>
          <cell r="S116">
            <v>192</v>
          </cell>
          <cell r="T116">
            <v>219</v>
          </cell>
          <cell r="U116">
            <v>23</v>
          </cell>
          <cell r="V116">
            <v>23</v>
          </cell>
          <cell r="W116">
            <v>23</v>
          </cell>
          <cell r="X116">
            <v>339</v>
          </cell>
          <cell r="Y116">
            <v>285</v>
          </cell>
          <cell r="Z116">
            <v>60</v>
          </cell>
          <cell r="AA116">
            <v>0</v>
          </cell>
          <cell r="AB116">
            <v>0</v>
          </cell>
          <cell r="AC116">
            <v>0</v>
          </cell>
          <cell r="AD116">
            <v>141396.96</v>
          </cell>
          <cell r="AE116">
            <v>300</v>
          </cell>
          <cell r="AF116">
            <v>177</v>
          </cell>
          <cell r="AG116">
            <v>165</v>
          </cell>
          <cell r="AH116">
            <v>150</v>
          </cell>
          <cell r="AI116">
            <v>87</v>
          </cell>
          <cell r="AJ116">
            <v>120</v>
          </cell>
          <cell r="AK116">
            <v>345</v>
          </cell>
          <cell r="AL116">
            <v>207</v>
          </cell>
          <cell r="AM116">
            <v>105</v>
          </cell>
          <cell r="AN116">
            <v>795</v>
          </cell>
          <cell r="AO116">
            <v>471</v>
          </cell>
          <cell r="AP116">
            <v>390</v>
          </cell>
          <cell r="AQ116">
            <v>6121.35</v>
          </cell>
          <cell r="AR116">
            <v>1724.34</v>
          </cell>
          <cell r="AS116">
            <v>392.4</v>
          </cell>
          <cell r="AT116">
            <v>8238.09</v>
          </cell>
          <cell r="AU116">
            <v>22</v>
          </cell>
          <cell r="AV116">
            <v>0</v>
          </cell>
          <cell r="AW116">
            <v>0</v>
          </cell>
          <cell r="AX116">
            <v>22</v>
          </cell>
          <cell r="AY116">
            <v>1514.5263157894735</v>
          </cell>
          <cell r="AZ116">
            <v>58678.559999999998</v>
          </cell>
          <cell r="BA116">
            <v>209828.13631578945</v>
          </cell>
          <cell r="BB116">
            <v>23</v>
          </cell>
          <cell r="BC116">
            <v>19</v>
          </cell>
          <cell r="BD116">
            <v>4</v>
          </cell>
          <cell r="BE116">
            <v>5865</v>
          </cell>
          <cell r="BF116">
            <v>0</v>
          </cell>
          <cell r="BG116">
            <v>215693.13631578945</v>
          </cell>
          <cell r="BH116">
            <v>89872.140131578941</v>
          </cell>
          <cell r="BI116">
            <v>71897.712105263156</v>
          </cell>
          <cell r="BJ116">
            <v>53923.28407894737</v>
          </cell>
          <cell r="BK116">
            <v>0</v>
          </cell>
          <cell r="BL116">
            <v>0</v>
          </cell>
        </row>
        <row r="117">
          <cell r="A117">
            <v>2196</v>
          </cell>
          <cell r="B117" t="str">
            <v>Brookfields Primary School</v>
          </cell>
          <cell r="C117">
            <v>20</v>
          </cell>
          <cell r="D117">
            <v>22</v>
          </cell>
          <cell r="E117">
            <v>16</v>
          </cell>
          <cell r="F117">
            <v>0</v>
          </cell>
          <cell r="G117">
            <v>0</v>
          </cell>
          <cell r="H117">
            <v>0</v>
          </cell>
          <cell r="I117">
            <v>300</v>
          </cell>
          <cell r="J117">
            <v>330</v>
          </cell>
          <cell r="K117">
            <v>240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1</v>
          </cell>
          <cell r="W117">
            <v>1</v>
          </cell>
          <cell r="X117">
            <v>15</v>
          </cell>
          <cell r="Y117">
            <v>90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59999.4</v>
          </cell>
          <cell r="AE117">
            <v>75</v>
          </cell>
          <cell r="AF117">
            <v>150</v>
          </cell>
          <cell r="AG117">
            <v>45</v>
          </cell>
          <cell r="AH117">
            <v>75</v>
          </cell>
          <cell r="AI117">
            <v>105</v>
          </cell>
          <cell r="AJ117">
            <v>45</v>
          </cell>
          <cell r="AK117">
            <v>135</v>
          </cell>
          <cell r="AL117">
            <v>120</v>
          </cell>
          <cell r="AM117">
            <v>30</v>
          </cell>
          <cell r="AN117">
            <v>285</v>
          </cell>
          <cell r="AO117">
            <v>375</v>
          </cell>
          <cell r="AP117">
            <v>120</v>
          </cell>
          <cell r="AQ117">
            <v>2214.3000000000002</v>
          </cell>
          <cell r="AR117">
            <v>1370.25</v>
          </cell>
          <cell r="AS117">
            <v>121.2</v>
          </cell>
          <cell r="AT117">
            <v>3705.75</v>
          </cell>
          <cell r="AU117">
            <v>1</v>
          </cell>
          <cell r="AV117">
            <v>6</v>
          </cell>
          <cell r="AW117">
            <v>0</v>
          </cell>
          <cell r="AX117">
            <v>7</v>
          </cell>
          <cell r="AY117">
            <v>516.31578947368428</v>
          </cell>
          <cell r="AZ117">
            <v>0</v>
          </cell>
          <cell r="BA117">
            <v>64221.465789473688</v>
          </cell>
          <cell r="BB117">
            <v>1</v>
          </cell>
          <cell r="BC117">
            <v>6</v>
          </cell>
          <cell r="BD117">
            <v>0</v>
          </cell>
          <cell r="BE117">
            <v>918.00000000000011</v>
          </cell>
          <cell r="BF117">
            <v>0</v>
          </cell>
          <cell r="BG117">
            <v>65139.465789473688</v>
          </cell>
          <cell r="BH117">
            <v>27141.44407894737</v>
          </cell>
          <cell r="BI117">
            <v>21713.155263157896</v>
          </cell>
          <cell r="BJ117">
            <v>16284.866447368422</v>
          </cell>
          <cell r="BK117">
            <v>0</v>
          </cell>
          <cell r="BL117">
            <v>0</v>
          </cell>
        </row>
        <row r="118">
          <cell r="A118">
            <v>2204</v>
          </cell>
          <cell r="B118" t="str">
            <v>Sutton Park Primary</v>
          </cell>
          <cell r="C118">
            <v>22</v>
          </cell>
          <cell r="D118">
            <v>26</v>
          </cell>
          <cell r="E118">
            <v>20</v>
          </cell>
          <cell r="F118">
            <v>4</v>
          </cell>
          <cell r="G118">
            <v>3</v>
          </cell>
          <cell r="H118">
            <v>4</v>
          </cell>
          <cell r="I118">
            <v>330</v>
          </cell>
          <cell r="J118">
            <v>390</v>
          </cell>
          <cell r="K118">
            <v>300</v>
          </cell>
          <cell r="L118">
            <v>60</v>
          </cell>
          <cell r="M118">
            <v>45</v>
          </cell>
          <cell r="N118">
            <v>60</v>
          </cell>
          <cell r="O118">
            <v>0</v>
          </cell>
          <cell r="P118">
            <v>0</v>
          </cell>
          <cell r="Q118">
            <v>0</v>
          </cell>
          <cell r="R118">
            <v>22</v>
          </cell>
          <cell r="S118">
            <v>26</v>
          </cell>
          <cell r="T118">
            <v>20</v>
          </cell>
          <cell r="U118">
            <v>8</v>
          </cell>
          <cell r="V118">
            <v>10</v>
          </cell>
          <cell r="W118">
            <v>6</v>
          </cell>
          <cell r="X118">
            <v>330</v>
          </cell>
          <cell r="Y118">
            <v>390</v>
          </cell>
          <cell r="Z118">
            <v>300</v>
          </cell>
          <cell r="AA118">
            <v>60</v>
          </cell>
          <cell r="AB118">
            <v>45</v>
          </cell>
          <cell r="AC118">
            <v>60</v>
          </cell>
          <cell r="AD118">
            <v>81543.899999999994</v>
          </cell>
          <cell r="AE118">
            <v>120</v>
          </cell>
          <cell r="AF118">
            <v>15</v>
          </cell>
          <cell r="AG118">
            <v>15</v>
          </cell>
          <cell r="AH118">
            <v>105</v>
          </cell>
          <cell r="AI118">
            <v>15</v>
          </cell>
          <cell r="AJ118">
            <v>15</v>
          </cell>
          <cell r="AK118">
            <v>165</v>
          </cell>
          <cell r="AL118">
            <v>60</v>
          </cell>
          <cell r="AM118">
            <v>15</v>
          </cell>
          <cell r="AN118">
            <v>390</v>
          </cell>
          <cell r="AO118">
            <v>90</v>
          </cell>
          <cell r="AP118">
            <v>45</v>
          </cell>
          <cell r="AQ118">
            <v>3019.5</v>
          </cell>
          <cell r="AR118">
            <v>334.95</v>
          </cell>
          <cell r="AS118">
            <v>45.6</v>
          </cell>
          <cell r="AT118">
            <v>3400.0499999999997</v>
          </cell>
          <cell r="AU118">
            <v>8</v>
          </cell>
          <cell r="AV118">
            <v>6</v>
          </cell>
          <cell r="AW118">
            <v>6</v>
          </cell>
          <cell r="AX118">
            <v>20</v>
          </cell>
          <cell r="AY118">
            <v>1445.6842105263158</v>
          </cell>
          <cell r="AZ118">
            <v>7050.24</v>
          </cell>
          <cell r="BA118">
            <v>93439.874210526323</v>
          </cell>
          <cell r="BB118">
            <v>8</v>
          </cell>
          <cell r="BC118">
            <v>10</v>
          </cell>
          <cell r="BD118">
            <v>6</v>
          </cell>
          <cell r="BE118">
            <v>3100.8</v>
          </cell>
          <cell r="BF118">
            <v>0</v>
          </cell>
          <cell r="BG118">
            <v>96540.674210526326</v>
          </cell>
          <cell r="BH118">
            <v>40225.280921052632</v>
          </cell>
          <cell r="BI118">
            <v>32180.224736842109</v>
          </cell>
          <cell r="BJ118">
            <v>24135.168552631581</v>
          </cell>
          <cell r="BK118">
            <v>0</v>
          </cell>
          <cell r="BL118">
            <v>0</v>
          </cell>
        </row>
        <row r="119">
          <cell r="A119">
            <v>2211</v>
          </cell>
          <cell r="B119" t="str">
            <v>Birches Green Primary</v>
          </cell>
          <cell r="C119">
            <v>34</v>
          </cell>
          <cell r="D119">
            <v>0</v>
          </cell>
          <cell r="E119">
            <v>23</v>
          </cell>
          <cell r="F119">
            <v>4</v>
          </cell>
          <cell r="G119">
            <v>0</v>
          </cell>
          <cell r="H119">
            <v>3</v>
          </cell>
          <cell r="I119">
            <v>510</v>
          </cell>
          <cell r="J119">
            <v>0</v>
          </cell>
          <cell r="K119">
            <v>345</v>
          </cell>
          <cell r="L119">
            <v>60</v>
          </cell>
          <cell r="M119">
            <v>0</v>
          </cell>
          <cell r="N119">
            <v>45</v>
          </cell>
          <cell r="O119">
            <v>0</v>
          </cell>
          <cell r="P119">
            <v>0</v>
          </cell>
          <cell r="Q119">
            <v>0</v>
          </cell>
          <cell r="R119">
            <v>34</v>
          </cell>
          <cell r="S119">
            <v>0</v>
          </cell>
          <cell r="T119">
            <v>23</v>
          </cell>
          <cell r="U119">
            <v>16</v>
          </cell>
          <cell r="V119">
            <v>0</v>
          </cell>
          <cell r="W119">
            <v>10</v>
          </cell>
          <cell r="X119">
            <v>510</v>
          </cell>
          <cell r="Y119">
            <v>0</v>
          </cell>
          <cell r="Z119">
            <v>150</v>
          </cell>
          <cell r="AA119">
            <v>60</v>
          </cell>
          <cell r="AB119">
            <v>0</v>
          </cell>
          <cell r="AC119">
            <v>45</v>
          </cell>
          <cell r="AD119">
            <v>65527.799999999996</v>
          </cell>
          <cell r="AE119">
            <v>30</v>
          </cell>
          <cell r="AF119">
            <v>375</v>
          </cell>
          <cell r="AG119">
            <v>60</v>
          </cell>
          <cell r="AH119">
            <v>0</v>
          </cell>
          <cell r="AI119">
            <v>270</v>
          </cell>
          <cell r="AJ119">
            <v>30</v>
          </cell>
          <cell r="AK119">
            <v>0</v>
          </cell>
          <cell r="AL119">
            <v>0</v>
          </cell>
          <cell r="AM119">
            <v>0</v>
          </cell>
          <cell r="AN119">
            <v>30</v>
          </cell>
          <cell r="AO119">
            <v>645</v>
          </cell>
          <cell r="AP119">
            <v>90</v>
          </cell>
          <cell r="AQ119">
            <v>219.60000000000002</v>
          </cell>
          <cell r="AR119">
            <v>2322.8999999999996</v>
          </cell>
          <cell r="AS119">
            <v>88.8</v>
          </cell>
          <cell r="AT119">
            <v>2631.2999999999997</v>
          </cell>
          <cell r="AU119">
            <v>16</v>
          </cell>
          <cell r="AV119">
            <v>0</v>
          </cell>
          <cell r="AW119">
            <v>0</v>
          </cell>
          <cell r="AX119">
            <v>16</v>
          </cell>
          <cell r="AY119">
            <v>1101.4736842105262</v>
          </cell>
          <cell r="AZ119">
            <v>5858.88</v>
          </cell>
          <cell r="BA119">
            <v>75119.453684210515</v>
          </cell>
          <cell r="BB119">
            <v>16</v>
          </cell>
          <cell r="BC119">
            <v>0</v>
          </cell>
          <cell r="BD119">
            <v>10</v>
          </cell>
          <cell r="BE119">
            <v>3284.4000000000005</v>
          </cell>
          <cell r="BF119">
            <v>1</v>
          </cell>
          <cell r="BG119">
            <v>78404.85368421051</v>
          </cell>
          <cell r="BH119">
            <v>32668.689035087715</v>
          </cell>
          <cell r="BI119">
            <v>26134.951228070171</v>
          </cell>
          <cell r="BJ119">
            <v>19601.213421052627</v>
          </cell>
          <cell r="BK119">
            <v>0</v>
          </cell>
          <cell r="BL119">
            <v>0</v>
          </cell>
        </row>
        <row r="120">
          <cell r="A120">
            <v>2227</v>
          </cell>
          <cell r="B120" t="str">
            <v>Yardley Wood Community School (NC)</v>
          </cell>
          <cell r="C120">
            <v>52</v>
          </cell>
          <cell r="D120">
            <v>52</v>
          </cell>
          <cell r="E120">
            <v>44</v>
          </cell>
          <cell r="F120">
            <v>11</v>
          </cell>
          <cell r="G120">
            <v>9</v>
          </cell>
          <cell r="H120">
            <v>9</v>
          </cell>
          <cell r="I120">
            <v>780</v>
          </cell>
          <cell r="J120">
            <v>780</v>
          </cell>
          <cell r="K120">
            <v>660</v>
          </cell>
          <cell r="L120">
            <v>165</v>
          </cell>
          <cell r="M120">
            <v>135</v>
          </cell>
          <cell r="N120">
            <v>135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19</v>
          </cell>
          <cell r="V120">
            <v>19</v>
          </cell>
          <cell r="W120">
            <v>19</v>
          </cell>
          <cell r="X120">
            <v>285</v>
          </cell>
          <cell r="Y120">
            <v>390</v>
          </cell>
          <cell r="Z120">
            <v>300</v>
          </cell>
          <cell r="AA120">
            <v>30</v>
          </cell>
          <cell r="AB120">
            <v>30</v>
          </cell>
          <cell r="AC120">
            <v>30</v>
          </cell>
          <cell r="AD120">
            <v>182762.4</v>
          </cell>
          <cell r="AE120">
            <v>225</v>
          </cell>
          <cell r="AF120">
            <v>285</v>
          </cell>
          <cell r="AG120">
            <v>105</v>
          </cell>
          <cell r="AH120">
            <v>195</v>
          </cell>
          <cell r="AI120">
            <v>225</v>
          </cell>
          <cell r="AJ120">
            <v>105</v>
          </cell>
          <cell r="AK120">
            <v>240</v>
          </cell>
          <cell r="AL120">
            <v>345</v>
          </cell>
          <cell r="AM120">
            <v>75</v>
          </cell>
          <cell r="AN120">
            <v>660</v>
          </cell>
          <cell r="AO120">
            <v>855</v>
          </cell>
          <cell r="AP120">
            <v>285</v>
          </cell>
          <cell r="AQ120">
            <v>5096.55</v>
          </cell>
          <cell r="AR120">
            <v>3140.7</v>
          </cell>
          <cell r="AS120">
            <v>288</v>
          </cell>
          <cell r="AT120">
            <v>8525.25</v>
          </cell>
          <cell r="AU120">
            <v>18</v>
          </cell>
          <cell r="AV120">
            <v>26</v>
          </cell>
          <cell r="AW120">
            <v>19</v>
          </cell>
          <cell r="AX120">
            <v>63</v>
          </cell>
          <cell r="AY120">
            <v>4595.2105263157891</v>
          </cell>
          <cell r="AZ120">
            <v>0</v>
          </cell>
          <cell r="BA120">
            <v>195882.86052631578</v>
          </cell>
          <cell r="BB120">
            <v>19</v>
          </cell>
          <cell r="BC120">
            <v>26</v>
          </cell>
          <cell r="BD120">
            <v>20</v>
          </cell>
          <cell r="BE120">
            <v>8425.2000000000007</v>
          </cell>
          <cell r="BF120">
            <v>0</v>
          </cell>
          <cell r="BG120">
            <v>204308.06052631579</v>
          </cell>
          <cell r="BH120">
            <v>85128.358552631573</v>
          </cell>
          <cell r="BI120">
            <v>68102.686842105264</v>
          </cell>
          <cell r="BJ120">
            <v>51077.015131578948</v>
          </cell>
          <cell r="BK120">
            <v>0</v>
          </cell>
          <cell r="BL120">
            <v>0</v>
          </cell>
        </row>
        <row r="121">
          <cell r="A121">
            <v>2231</v>
          </cell>
          <cell r="B121" t="str">
            <v>Yorkmead Primary School</v>
          </cell>
          <cell r="C121">
            <v>37</v>
          </cell>
          <cell r="D121">
            <v>34</v>
          </cell>
          <cell r="E121">
            <v>36</v>
          </cell>
          <cell r="F121">
            <v>6</v>
          </cell>
          <cell r="G121">
            <v>2</v>
          </cell>
          <cell r="H121">
            <v>4</v>
          </cell>
          <cell r="I121">
            <v>555</v>
          </cell>
          <cell r="J121">
            <v>510</v>
          </cell>
          <cell r="K121">
            <v>540</v>
          </cell>
          <cell r="L121">
            <v>90</v>
          </cell>
          <cell r="M121">
            <v>30</v>
          </cell>
          <cell r="N121">
            <v>60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135</v>
          </cell>
          <cell r="Z121">
            <v>120</v>
          </cell>
          <cell r="AA121">
            <v>0</v>
          </cell>
          <cell r="AB121">
            <v>0</v>
          </cell>
          <cell r="AC121">
            <v>0</v>
          </cell>
          <cell r="AD121">
            <v>122519.09999999999</v>
          </cell>
          <cell r="AE121">
            <v>15</v>
          </cell>
          <cell r="AF121">
            <v>0</v>
          </cell>
          <cell r="AG121">
            <v>300</v>
          </cell>
          <cell r="AH121">
            <v>0</v>
          </cell>
          <cell r="AI121">
            <v>0</v>
          </cell>
          <cell r="AJ121">
            <v>270</v>
          </cell>
          <cell r="AK121">
            <v>0</v>
          </cell>
          <cell r="AL121">
            <v>30</v>
          </cell>
          <cell r="AM121">
            <v>270</v>
          </cell>
          <cell r="AN121">
            <v>15</v>
          </cell>
          <cell r="AO121">
            <v>30</v>
          </cell>
          <cell r="AP121">
            <v>840</v>
          </cell>
          <cell r="AQ121">
            <v>109.80000000000001</v>
          </cell>
          <cell r="AR121">
            <v>113.1</v>
          </cell>
          <cell r="AS121">
            <v>849.59999999999991</v>
          </cell>
          <cell r="AT121">
            <v>1072.5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123591.59999999999</v>
          </cell>
          <cell r="BB121">
            <v>0</v>
          </cell>
          <cell r="BC121">
            <v>9</v>
          </cell>
          <cell r="BD121">
            <v>8</v>
          </cell>
          <cell r="BE121">
            <v>2254.2000000000003</v>
          </cell>
          <cell r="BF121">
            <v>0</v>
          </cell>
          <cell r="BG121">
            <v>125845.79999999999</v>
          </cell>
          <cell r="BH121">
            <v>52435.75</v>
          </cell>
          <cell r="BI121">
            <v>41948.6</v>
          </cell>
          <cell r="BJ121">
            <v>31461.449999999997</v>
          </cell>
          <cell r="BK121">
            <v>0</v>
          </cell>
          <cell r="BL121">
            <v>0</v>
          </cell>
        </row>
        <row r="122">
          <cell r="A122">
            <v>2238</v>
          </cell>
          <cell r="B122" t="str">
            <v>Broadmeadow Infant &amp; Nursery School</v>
          </cell>
          <cell r="C122">
            <v>32</v>
          </cell>
          <cell r="D122">
            <v>22</v>
          </cell>
          <cell r="E122">
            <v>21</v>
          </cell>
          <cell r="F122">
            <v>14</v>
          </cell>
          <cell r="G122">
            <v>13</v>
          </cell>
          <cell r="H122">
            <v>10</v>
          </cell>
          <cell r="I122">
            <v>480</v>
          </cell>
          <cell r="J122">
            <v>330</v>
          </cell>
          <cell r="K122">
            <v>315</v>
          </cell>
          <cell r="L122">
            <v>210</v>
          </cell>
          <cell r="M122">
            <v>195</v>
          </cell>
          <cell r="N122">
            <v>150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8</v>
          </cell>
          <cell r="V122">
            <v>8</v>
          </cell>
          <cell r="W122">
            <v>8</v>
          </cell>
          <cell r="X122">
            <v>120</v>
          </cell>
          <cell r="Y122">
            <v>165</v>
          </cell>
          <cell r="Z122">
            <v>75</v>
          </cell>
          <cell r="AA122">
            <v>0</v>
          </cell>
          <cell r="AB122">
            <v>0</v>
          </cell>
          <cell r="AC122">
            <v>0</v>
          </cell>
          <cell r="AD122">
            <v>115852.50000000001</v>
          </cell>
          <cell r="AE122">
            <v>90</v>
          </cell>
          <cell r="AF122">
            <v>60</v>
          </cell>
          <cell r="AG122">
            <v>120</v>
          </cell>
          <cell r="AH122">
            <v>75</v>
          </cell>
          <cell r="AI122">
            <v>30</v>
          </cell>
          <cell r="AJ122">
            <v>105</v>
          </cell>
          <cell r="AK122">
            <v>165</v>
          </cell>
          <cell r="AL122">
            <v>30</v>
          </cell>
          <cell r="AM122">
            <v>45</v>
          </cell>
          <cell r="AN122">
            <v>330</v>
          </cell>
          <cell r="AO122">
            <v>120</v>
          </cell>
          <cell r="AP122">
            <v>270</v>
          </cell>
          <cell r="AQ122">
            <v>2562</v>
          </cell>
          <cell r="AR122">
            <v>435</v>
          </cell>
          <cell r="AS122">
            <v>271.2</v>
          </cell>
          <cell r="AT122">
            <v>3268.2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119120.70000000001</v>
          </cell>
          <cell r="BB122">
            <v>8</v>
          </cell>
          <cell r="BC122">
            <v>11</v>
          </cell>
          <cell r="BD122">
            <v>5</v>
          </cell>
          <cell r="BE122">
            <v>3100.8</v>
          </cell>
          <cell r="BF122">
            <v>0</v>
          </cell>
          <cell r="BG122">
            <v>122221.50000000001</v>
          </cell>
          <cell r="BH122">
            <v>50925.625000000007</v>
          </cell>
          <cell r="BI122">
            <v>40740.500000000007</v>
          </cell>
          <cell r="BJ122">
            <v>30555.375000000007</v>
          </cell>
          <cell r="BK122">
            <v>0</v>
          </cell>
          <cell r="BL122">
            <v>0</v>
          </cell>
        </row>
        <row r="123">
          <cell r="A123">
            <v>2239</v>
          </cell>
          <cell r="B123" t="str">
            <v>Bellfield Infant School</v>
          </cell>
          <cell r="C123">
            <v>33</v>
          </cell>
          <cell r="D123">
            <v>27</v>
          </cell>
          <cell r="E123">
            <v>27</v>
          </cell>
          <cell r="F123">
            <v>10</v>
          </cell>
          <cell r="G123">
            <v>7</v>
          </cell>
          <cell r="H123">
            <v>8</v>
          </cell>
          <cell r="I123">
            <v>495</v>
          </cell>
          <cell r="J123">
            <v>405</v>
          </cell>
          <cell r="K123">
            <v>405</v>
          </cell>
          <cell r="L123">
            <v>150</v>
          </cell>
          <cell r="M123">
            <v>105</v>
          </cell>
          <cell r="N123">
            <v>120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12</v>
          </cell>
          <cell r="V123">
            <v>12</v>
          </cell>
          <cell r="W123">
            <v>12</v>
          </cell>
          <cell r="X123">
            <v>180</v>
          </cell>
          <cell r="Y123">
            <v>165</v>
          </cell>
          <cell r="Z123">
            <v>135</v>
          </cell>
          <cell r="AA123">
            <v>15</v>
          </cell>
          <cell r="AB123">
            <v>15</v>
          </cell>
          <cell r="AC123">
            <v>15</v>
          </cell>
          <cell r="AD123">
            <v>115527.3</v>
          </cell>
          <cell r="AE123">
            <v>255</v>
          </cell>
          <cell r="AF123">
            <v>45</v>
          </cell>
          <cell r="AG123">
            <v>30</v>
          </cell>
          <cell r="AH123">
            <v>210</v>
          </cell>
          <cell r="AI123">
            <v>45</v>
          </cell>
          <cell r="AJ123">
            <v>45</v>
          </cell>
          <cell r="AK123">
            <v>165</v>
          </cell>
          <cell r="AL123">
            <v>30</v>
          </cell>
          <cell r="AM123">
            <v>15</v>
          </cell>
          <cell r="AN123">
            <v>630</v>
          </cell>
          <cell r="AO123">
            <v>120</v>
          </cell>
          <cell r="AP123">
            <v>90</v>
          </cell>
          <cell r="AQ123">
            <v>4840.3499999999995</v>
          </cell>
          <cell r="AR123">
            <v>439.35</v>
          </cell>
          <cell r="AS123">
            <v>91.199999999999989</v>
          </cell>
          <cell r="AT123">
            <v>5370.9</v>
          </cell>
          <cell r="AU123">
            <v>12</v>
          </cell>
          <cell r="AV123">
            <v>11</v>
          </cell>
          <cell r="AW123">
            <v>9</v>
          </cell>
          <cell r="AX123">
            <v>32</v>
          </cell>
          <cell r="AY123">
            <v>2317.6842105263158</v>
          </cell>
          <cell r="AZ123">
            <v>0</v>
          </cell>
          <cell r="BA123">
            <v>123215.88421052632</v>
          </cell>
          <cell r="BB123">
            <v>12</v>
          </cell>
          <cell r="BC123">
            <v>11</v>
          </cell>
          <cell r="BD123">
            <v>9</v>
          </cell>
          <cell r="BE123">
            <v>4120.8000000000011</v>
          </cell>
          <cell r="BF123">
            <v>0</v>
          </cell>
          <cell r="BG123">
            <v>127336.68421052632</v>
          </cell>
          <cell r="BH123">
            <v>53056.951754385962</v>
          </cell>
          <cell r="BI123">
            <v>42445.561403508771</v>
          </cell>
          <cell r="BJ123">
            <v>31834.17105263158</v>
          </cell>
          <cell r="BK123">
            <v>0</v>
          </cell>
          <cell r="BL123">
            <v>0</v>
          </cell>
        </row>
        <row r="124">
          <cell r="A124">
            <v>2245</v>
          </cell>
          <cell r="B124" t="str">
            <v>Welsh House Farm Community School</v>
          </cell>
          <cell r="C124">
            <v>26</v>
          </cell>
          <cell r="D124">
            <v>25</v>
          </cell>
          <cell r="E124">
            <v>20</v>
          </cell>
          <cell r="F124">
            <v>0</v>
          </cell>
          <cell r="G124">
            <v>0</v>
          </cell>
          <cell r="H124">
            <v>0</v>
          </cell>
          <cell r="I124">
            <v>390</v>
          </cell>
          <cell r="J124">
            <v>375</v>
          </cell>
          <cell r="K124">
            <v>300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13</v>
          </cell>
          <cell r="V124">
            <v>13</v>
          </cell>
          <cell r="W124">
            <v>13</v>
          </cell>
          <cell r="X124">
            <v>195</v>
          </cell>
          <cell r="Y124">
            <v>0</v>
          </cell>
          <cell r="Z124">
            <v>30</v>
          </cell>
          <cell r="AA124">
            <v>0</v>
          </cell>
          <cell r="AB124">
            <v>0</v>
          </cell>
          <cell r="AC124">
            <v>0</v>
          </cell>
          <cell r="AD124">
            <v>73413.899999999994</v>
          </cell>
          <cell r="AE124">
            <v>345</v>
          </cell>
          <cell r="AF124">
            <v>0</v>
          </cell>
          <cell r="AG124">
            <v>15</v>
          </cell>
          <cell r="AH124">
            <v>270</v>
          </cell>
          <cell r="AI124">
            <v>0</v>
          </cell>
          <cell r="AJ124">
            <v>0</v>
          </cell>
          <cell r="AK124">
            <v>345</v>
          </cell>
          <cell r="AL124">
            <v>0</v>
          </cell>
          <cell r="AM124">
            <v>15</v>
          </cell>
          <cell r="AN124">
            <v>960</v>
          </cell>
          <cell r="AO124">
            <v>0</v>
          </cell>
          <cell r="AP124">
            <v>30</v>
          </cell>
          <cell r="AQ124">
            <v>7402.35</v>
          </cell>
          <cell r="AR124">
            <v>0</v>
          </cell>
          <cell r="AS124">
            <v>30</v>
          </cell>
          <cell r="AT124">
            <v>7432.35</v>
          </cell>
          <cell r="AU124">
            <v>12</v>
          </cell>
          <cell r="AV124">
            <v>0</v>
          </cell>
          <cell r="AW124">
            <v>2</v>
          </cell>
          <cell r="AX124">
            <v>14</v>
          </cell>
          <cell r="AY124">
            <v>975.26315789473676</v>
          </cell>
          <cell r="AZ124">
            <v>0</v>
          </cell>
          <cell r="BA124">
            <v>81821.513157894733</v>
          </cell>
          <cell r="BB124">
            <v>13</v>
          </cell>
          <cell r="BC124">
            <v>0</v>
          </cell>
          <cell r="BD124">
            <v>2</v>
          </cell>
          <cell r="BE124">
            <v>1856.4</v>
          </cell>
          <cell r="BF124">
            <v>0</v>
          </cell>
          <cell r="BG124">
            <v>83677.913157894727</v>
          </cell>
          <cell r="BH124">
            <v>34865.797149122802</v>
          </cell>
          <cell r="BI124">
            <v>27892.637719298244</v>
          </cell>
          <cell r="BJ124">
            <v>20919.478289473682</v>
          </cell>
          <cell r="BK124">
            <v>0</v>
          </cell>
          <cell r="BL124">
            <v>0</v>
          </cell>
        </row>
        <row r="125">
          <cell r="A125">
            <v>2249</v>
          </cell>
          <cell r="B125" t="str">
            <v>The Orchards Primary Academy</v>
          </cell>
          <cell r="C125">
            <v>0</v>
          </cell>
          <cell r="D125">
            <v>13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195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105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13739.7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105</v>
          </cell>
          <cell r="AL125">
            <v>45</v>
          </cell>
          <cell r="AM125">
            <v>30</v>
          </cell>
          <cell r="AN125">
            <v>105</v>
          </cell>
          <cell r="AO125">
            <v>45</v>
          </cell>
          <cell r="AP125">
            <v>30</v>
          </cell>
          <cell r="AQ125">
            <v>832.65</v>
          </cell>
          <cell r="AR125">
            <v>169.64999999999998</v>
          </cell>
          <cell r="AS125">
            <v>31.2</v>
          </cell>
          <cell r="AT125">
            <v>1033.5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14773.2</v>
          </cell>
          <cell r="BB125">
            <v>0</v>
          </cell>
          <cell r="BC125">
            <v>7</v>
          </cell>
          <cell r="BD125">
            <v>0</v>
          </cell>
          <cell r="BE125">
            <v>928.20000000000016</v>
          </cell>
          <cell r="BF125">
            <v>0</v>
          </cell>
          <cell r="BG125">
            <v>15701.400000000001</v>
          </cell>
          <cell r="BH125">
            <v>6542.25</v>
          </cell>
          <cell r="BI125">
            <v>5233.8</v>
          </cell>
          <cell r="BJ125">
            <v>3925.3500000000004</v>
          </cell>
          <cell r="BK125">
            <v>0</v>
          </cell>
          <cell r="BL125">
            <v>0</v>
          </cell>
        </row>
        <row r="126">
          <cell r="A126">
            <v>2251</v>
          </cell>
          <cell r="B126" t="str">
            <v>CHILCOTE PRIMARY SCHOOL</v>
          </cell>
          <cell r="C126">
            <v>24</v>
          </cell>
          <cell r="D126">
            <v>26</v>
          </cell>
          <cell r="E126">
            <v>24</v>
          </cell>
          <cell r="F126">
            <v>21</v>
          </cell>
          <cell r="G126">
            <v>21</v>
          </cell>
          <cell r="H126">
            <v>21</v>
          </cell>
          <cell r="I126">
            <v>360</v>
          </cell>
          <cell r="J126">
            <v>390</v>
          </cell>
          <cell r="K126">
            <v>360</v>
          </cell>
          <cell r="L126">
            <v>315</v>
          </cell>
          <cell r="M126">
            <v>315</v>
          </cell>
          <cell r="N126">
            <v>315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1</v>
          </cell>
          <cell r="X126">
            <v>15</v>
          </cell>
          <cell r="Y126">
            <v>30</v>
          </cell>
          <cell r="Z126">
            <v>15</v>
          </cell>
          <cell r="AA126">
            <v>15</v>
          </cell>
          <cell r="AB126">
            <v>15</v>
          </cell>
          <cell r="AC126">
            <v>15</v>
          </cell>
          <cell r="AD126">
            <v>141136.79999999999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</v>
          </cell>
          <cell r="AV126">
            <v>2</v>
          </cell>
          <cell r="AW126">
            <v>1</v>
          </cell>
          <cell r="AX126">
            <v>4</v>
          </cell>
          <cell r="AY126">
            <v>292.57894736842104</v>
          </cell>
          <cell r="AZ126">
            <v>0</v>
          </cell>
          <cell r="BA126">
            <v>141429.37894736842</v>
          </cell>
          <cell r="BB126">
            <v>1</v>
          </cell>
          <cell r="BC126">
            <v>2</v>
          </cell>
          <cell r="BD126">
            <v>1</v>
          </cell>
          <cell r="BE126">
            <v>520.20000000000005</v>
          </cell>
          <cell r="BF126">
            <v>0</v>
          </cell>
          <cell r="BG126">
            <v>141949.57894736843</v>
          </cell>
          <cell r="BH126">
            <v>59145.65789473684</v>
          </cell>
          <cell r="BI126">
            <v>47316.526315789473</v>
          </cell>
          <cell r="BJ126">
            <v>35487.394736842107</v>
          </cell>
          <cell r="BK126">
            <v>0</v>
          </cell>
          <cell r="BL126">
            <v>0</v>
          </cell>
        </row>
        <row r="127">
          <cell r="A127">
            <v>2293</v>
          </cell>
          <cell r="B127" t="str">
            <v>William Murdoch Primary School</v>
          </cell>
          <cell r="C127">
            <v>53</v>
          </cell>
          <cell r="D127">
            <v>42</v>
          </cell>
          <cell r="E127">
            <v>51</v>
          </cell>
          <cell r="F127">
            <v>0</v>
          </cell>
          <cell r="G127">
            <v>0</v>
          </cell>
          <cell r="H127">
            <v>0</v>
          </cell>
          <cell r="I127">
            <v>795</v>
          </cell>
          <cell r="J127">
            <v>630</v>
          </cell>
          <cell r="K127">
            <v>765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8</v>
          </cell>
          <cell r="V127">
            <v>8</v>
          </cell>
          <cell r="W127">
            <v>8</v>
          </cell>
          <cell r="X127">
            <v>120</v>
          </cell>
          <cell r="Y127">
            <v>210</v>
          </cell>
          <cell r="Z127">
            <v>75</v>
          </cell>
          <cell r="AA127">
            <v>0</v>
          </cell>
          <cell r="AB127">
            <v>0</v>
          </cell>
          <cell r="AC127">
            <v>0</v>
          </cell>
          <cell r="AD127">
            <v>150161.1</v>
          </cell>
          <cell r="AE127">
            <v>0</v>
          </cell>
          <cell r="AF127">
            <v>180</v>
          </cell>
          <cell r="AG127">
            <v>540</v>
          </cell>
          <cell r="AH127">
            <v>0</v>
          </cell>
          <cell r="AI127">
            <v>165</v>
          </cell>
          <cell r="AJ127">
            <v>555</v>
          </cell>
          <cell r="AK127">
            <v>30</v>
          </cell>
          <cell r="AL127">
            <v>120</v>
          </cell>
          <cell r="AM127">
            <v>420</v>
          </cell>
          <cell r="AN127">
            <v>30</v>
          </cell>
          <cell r="AO127">
            <v>465</v>
          </cell>
          <cell r="AP127">
            <v>1515</v>
          </cell>
          <cell r="AQ127">
            <v>237.9</v>
          </cell>
          <cell r="AR127">
            <v>1700.85</v>
          </cell>
          <cell r="AS127">
            <v>1532.3999999999999</v>
          </cell>
          <cell r="AT127">
            <v>3471.1499999999996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153632.25</v>
          </cell>
          <cell r="BB127">
            <v>8</v>
          </cell>
          <cell r="BC127">
            <v>14</v>
          </cell>
          <cell r="BD127">
            <v>5</v>
          </cell>
          <cell r="BE127">
            <v>3498.6000000000004</v>
          </cell>
          <cell r="BF127">
            <v>0</v>
          </cell>
          <cell r="BG127">
            <v>157130.85</v>
          </cell>
          <cell r="BH127">
            <v>65471.187500000007</v>
          </cell>
          <cell r="BI127">
            <v>52376.950000000004</v>
          </cell>
          <cell r="BJ127">
            <v>39282.712500000001</v>
          </cell>
          <cell r="BK127">
            <v>0</v>
          </cell>
          <cell r="BL127">
            <v>0</v>
          </cell>
        </row>
        <row r="128">
          <cell r="A128">
            <v>2299</v>
          </cell>
          <cell r="B128" t="str">
            <v>Cottesbrooke Infant &amp; Nursery School</v>
          </cell>
          <cell r="C128">
            <v>63</v>
          </cell>
          <cell r="D128">
            <v>53</v>
          </cell>
          <cell r="E128">
            <v>57</v>
          </cell>
          <cell r="F128">
            <v>13</v>
          </cell>
          <cell r="G128">
            <v>7</v>
          </cell>
          <cell r="H128">
            <v>12</v>
          </cell>
          <cell r="I128">
            <v>945</v>
          </cell>
          <cell r="J128">
            <v>795</v>
          </cell>
          <cell r="K128">
            <v>855</v>
          </cell>
          <cell r="L128">
            <v>195</v>
          </cell>
          <cell r="M128">
            <v>105</v>
          </cell>
          <cell r="N128">
            <v>180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18</v>
          </cell>
          <cell r="V128">
            <v>18</v>
          </cell>
          <cell r="W128">
            <v>18</v>
          </cell>
          <cell r="X128">
            <v>270</v>
          </cell>
          <cell r="Y128">
            <v>240</v>
          </cell>
          <cell r="Z128">
            <v>210</v>
          </cell>
          <cell r="AA128">
            <v>15</v>
          </cell>
          <cell r="AB128">
            <v>15</v>
          </cell>
          <cell r="AC128">
            <v>15</v>
          </cell>
          <cell r="AD128">
            <v>211054.8</v>
          </cell>
          <cell r="AE128">
            <v>45</v>
          </cell>
          <cell r="AF128">
            <v>195</v>
          </cell>
          <cell r="AG128">
            <v>75</v>
          </cell>
          <cell r="AH128">
            <v>45</v>
          </cell>
          <cell r="AI128">
            <v>180</v>
          </cell>
          <cell r="AJ128">
            <v>60</v>
          </cell>
          <cell r="AK128">
            <v>0</v>
          </cell>
          <cell r="AL128">
            <v>165</v>
          </cell>
          <cell r="AM128">
            <v>75</v>
          </cell>
          <cell r="AN128">
            <v>90</v>
          </cell>
          <cell r="AO128">
            <v>540</v>
          </cell>
          <cell r="AP128">
            <v>210</v>
          </cell>
          <cell r="AQ128">
            <v>686.25</v>
          </cell>
          <cell r="AR128">
            <v>1979.2499999999998</v>
          </cell>
          <cell r="AS128">
            <v>212.4</v>
          </cell>
          <cell r="AT128">
            <v>2877.9</v>
          </cell>
          <cell r="AU128">
            <v>1</v>
          </cell>
          <cell r="AV128">
            <v>0</v>
          </cell>
          <cell r="AW128">
            <v>0</v>
          </cell>
          <cell r="AX128">
            <v>1</v>
          </cell>
          <cell r="AY128">
            <v>68.84210526315789</v>
          </cell>
          <cell r="AZ128">
            <v>0</v>
          </cell>
          <cell r="BA128">
            <v>214001.54210526313</v>
          </cell>
          <cell r="BB128">
            <v>18</v>
          </cell>
          <cell r="BC128">
            <v>16</v>
          </cell>
          <cell r="BD128">
            <v>14</v>
          </cell>
          <cell r="BE128">
            <v>6181.2000000000016</v>
          </cell>
          <cell r="BF128">
            <v>0</v>
          </cell>
          <cell r="BG128">
            <v>220182.74210526314</v>
          </cell>
          <cell r="BH128">
            <v>91742.809210526306</v>
          </cell>
          <cell r="BI128">
            <v>73394.247368421042</v>
          </cell>
          <cell r="BJ128">
            <v>55045.685526315778</v>
          </cell>
          <cell r="BK128">
            <v>0</v>
          </cell>
          <cell r="BL128">
            <v>0</v>
          </cell>
        </row>
        <row r="129">
          <cell r="A129">
            <v>2300</v>
          </cell>
          <cell r="B129" t="str">
            <v>ARDEN PRIMARY SCHOOL NC</v>
          </cell>
          <cell r="C129">
            <v>71</v>
          </cell>
          <cell r="D129">
            <v>69</v>
          </cell>
          <cell r="E129">
            <v>71</v>
          </cell>
          <cell r="F129">
            <v>6</v>
          </cell>
          <cell r="G129">
            <v>4</v>
          </cell>
          <cell r="H129">
            <v>6</v>
          </cell>
          <cell r="I129">
            <v>1065</v>
          </cell>
          <cell r="J129">
            <v>1035</v>
          </cell>
          <cell r="K129">
            <v>1065</v>
          </cell>
          <cell r="L129">
            <v>90</v>
          </cell>
          <cell r="M129">
            <v>60</v>
          </cell>
          <cell r="N129">
            <v>90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21</v>
          </cell>
          <cell r="V129">
            <v>21</v>
          </cell>
          <cell r="W129">
            <v>21</v>
          </cell>
          <cell r="X129">
            <v>315</v>
          </cell>
          <cell r="Y129">
            <v>390</v>
          </cell>
          <cell r="Z129">
            <v>270</v>
          </cell>
          <cell r="AA129">
            <v>15</v>
          </cell>
          <cell r="AB129">
            <v>15</v>
          </cell>
          <cell r="AC129">
            <v>15</v>
          </cell>
          <cell r="AD129">
            <v>233656.2</v>
          </cell>
          <cell r="AE129">
            <v>75</v>
          </cell>
          <cell r="AF129">
            <v>390</v>
          </cell>
          <cell r="AG129">
            <v>540</v>
          </cell>
          <cell r="AH129">
            <v>60</v>
          </cell>
          <cell r="AI129">
            <v>390</v>
          </cell>
          <cell r="AJ129">
            <v>570</v>
          </cell>
          <cell r="AK129">
            <v>60</v>
          </cell>
          <cell r="AL129">
            <v>450</v>
          </cell>
          <cell r="AM129">
            <v>510</v>
          </cell>
          <cell r="AN129">
            <v>195</v>
          </cell>
          <cell r="AO129">
            <v>1230</v>
          </cell>
          <cell r="AP129">
            <v>1620</v>
          </cell>
          <cell r="AQ129">
            <v>1500.6</v>
          </cell>
          <cell r="AR129">
            <v>4524</v>
          </cell>
          <cell r="AS129">
            <v>1641.6000000000004</v>
          </cell>
          <cell r="AT129">
            <v>7666.2000000000007</v>
          </cell>
          <cell r="AU129">
            <v>21</v>
          </cell>
          <cell r="AV129">
            <v>0</v>
          </cell>
          <cell r="AW129">
            <v>0</v>
          </cell>
          <cell r="AX129">
            <v>21</v>
          </cell>
          <cell r="AY129">
            <v>1445.6842105263156</v>
          </cell>
          <cell r="AZ129">
            <v>0</v>
          </cell>
          <cell r="BA129">
            <v>242768.08421052634</v>
          </cell>
          <cell r="BB129">
            <v>21</v>
          </cell>
          <cell r="BC129">
            <v>26</v>
          </cell>
          <cell r="BD129">
            <v>18</v>
          </cell>
          <cell r="BE129">
            <v>8404.7999999999993</v>
          </cell>
          <cell r="BF129">
            <v>0</v>
          </cell>
          <cell r="BG129">
            <v>251172.88421052633</v>
          </cell>
          <cell r="BH129">
            <v>104655.36842105264</v>
          </cell>
          <cell r="BI129">
            <v>83724.294736842116</v>
          </cell>
          <cell r="BJ129">
            <v>62793.22105263159</v>
          </cell>
          <cell r="BK129">
            <v>0</v>
          </cell>
          <cell r="BL129">
            <v>0</v>
          </cell>
        </row>
        <row r="130">
          <cell r="A130">
            <v>2308</v>
          </cell>
          <cell r="B130" t="str">
            <v>Welford Primary School</v>
          </cell>
          <cell r="C130">
            <v>41</v>
          </cell>
          <cell r="D130">
            <v>43</v>
          </cell>
          <cell r="E130">
            <v>34</v>
          </cell>
          <cell r="F130">
            <v>7</v>
          </cell>
          <cell r="G130">
            <v>12</v>
          </cell>
          <cell r="H130">
            <v>7</v>
          </cell>
          <cell r="I130">
            <v>615</v>
          </cell>
          <cell r="J130">
            <v>645</v>
          </cell>
          <cell r="K130">
            <v>510</v>
          </cell>
          <cell r="L130">
            <v>105</v>
          </cell>
          <cell r="M130">
            <v>180</v>
          </cell>
          <cell r="N130">
            <v>105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15</v>
          </cell>
          <cell r="V130">
            <v>15</v>
          </cell>
          <cell r="W130">
            <v>15</v>
          </cell>
          <cell r="X130">
            <v>225</v>
          </cell>
          <cell r="Y130">
            <v>285</v>
          </cell>
          <cell r="Z130">
            <v>225</v>
          </cell>
          <cell r="AA130">
            <v>30</v>
          </cell>
          <cell r="AB130">
            <v>30</v>
          </cell>
          <cell r="AC130">
            <v>30</v>
          </cell>
          <cell r="AD130">
            <v>148860.30000000002</v>
          </cell>
          <cell r="AE130">
            <v>15</v>
          </cell>
          <cell r="AF130">
            <v>450</v>
          </cell>
          <cell r="AG130">
            <v>120</v>
          </cell>
          <cell r="AH130">
            <v>15</v>
          </cell>
          <cell r="AI130">
            <v>405</v>
          </cell>
          <cell r="AJ130">
            <v>60</v>
          </cell>
          <cell r="AK130">
            <v>0</v>
          </cell>
          <cell r="AL130">
            <v>450</v>
          </cell>
          <cell r="AM130">
            <v>135</v>
          </cell>
          <cell r="AN130">
            <v>30</v>
          </cell>
          <cell r="AO130">
            <v>1305</v>
          </cell>
          <cell r="AP130">
            <v>315</v>
          </cell>
          <cell r="AQ130">
            <v>228.75</v>
          </cell>
          <cell r="AR130">
            <v>4789.3500000000004</v>
          </cell>
          <cell r="AS130">
            <v>318</v>
          </cell>
          <cell r="AT130">
            <v>5336.1</v>
          </cell>
          <cell r="AU130">
            <v>2</v>
          </cell>
          <cell r="AV130">
            <v>3</v>
          </cell>
          <cell r="AW130">
            <v>2</v>
          </cell>
          <cell r="AX130">
            <v>7</v>
          </cell>
          <cell r="AY130">
            <v>510.57894736842104</v>
          </cell>
          <cell r="AZ130">
            <v>0</v>
          </cell>
          <cell r="BA130">
            <v>154706.97894736845</v>
          </cell>
          <cell r="BB130">
            <v>15</v>
          </cell>
          <cell r="BC130">
            <v>19</v>
          </cell>
          <cell r="BD130">
            <v>15</v>
          </cell>
          <cell r="BE130">
            <v>6344.4000000000015</v>
          </cell>
          <cell r="BF130">
            <v>0</v>
          </cell>
          <cell r="BG130">
            <v>161051.37894736844</v>
          </cell>
          <cell r="BH130">
            <v>67104.741228070183</v>
          </cell>
          <cell r="BI130">
            <v>53683.792982456151</v>
          </cell>
          <cell r="BJ130">
            <v>40262.844736842111</v>
          </cell>
          <cell r="BK130">
            <v>0</v>
          </cell>
          <cell r="BL130">
            <v>0</v>
          </cell>
        </row>
        <row r="131">
          <cell r="A131">
            <v>2309</v>
          </cell>
          <cell r="B131" t="str">
            <v>Heathfield Primary School</v>
          </cell>
          <cell r="C131">
            <v>37</v>
          </cell>
          <cell r="D131">
            <v>39</v>
          </cell>
          <cell r="E131">
            <v>36</v>
          </cell>
          <cell r="F131">
            <v>9</v>
          </cell>
          <cell r="G131">
            <v>8</v>
          </cell>
          <cell r="H131">
            <v>7</v>
          </cell>
          <cell r="I131">
            <v>555</v>
          </cell>
          <cell r="J131">
            <v>585</v>
          </cell>
          <cell r="K131">
            <v>540</v>
          </cell>
          <cell r="L131">
            <v>135</v>
          </cell>
          <cell r="M131">
            <v>120</v>
          </cell>
          <cell r="N131">
            <v>105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6</v>
          </cell>
          <cell r="V131">
            <v>6</v>
          </cell>
          <cell r="W131">
            <v>6</v>
          </cell>
          <cell r="X131">
            <v>90</v>
          </cell>
          <cell r="Y131">
            <v>120</v>
          </cell>
          <cell r="Z131">
            <v>90</v>
          </cell>
          <cell r="AA131">
            <v>0</v>
          </cell>
          <cell r="AB131">
            <v>0</v>
          </cell>
          <cell r="AC131">
            <v>0</v>
          </cell>
          <cell r="AD131">
            <v>140242.50000000003</v>
          </cell>
          <cell r="AE131">
            <v>0</v>
          </cell>
          <cell r="AF131">
            <v>300</v>
          </cell>
          <cell r="AG131">
            <v>240</v>
          </cell>
          <cell r="AH131">
            <v>0</v>
          </cell>
          <cell r="AI131">
            <v>285</v>
          </cell>
          <cell r="AJ131">
            <v>240</v>
          </cell>
          <cell r="AK131">
            <v>0</v>
          </cell>
          <cell r="AL131">
            <v>360</v>
          </cell>
          <cell r="AM131">
            <v>195</v>
          </cell>
          <cell r="AN131">
            <v>0</v>
          </cell>
          <cell r="AO131">
            <v>945</v>
          </cell>
          <cell r="AP131">
            <v>675</v>
          </cell>
          <cell r="AQ131">
            <v>0</v>
          </cell>
          <cell r="AR131">
            <v>3475.6499999999996</v>
          </cell>
          <cell r="AS131">
            <v>682.8</v>
          </cell>
          <cell r="AT131">
            <v>4158.45</v>
          </cell>
          <cell r="AU131">
            <v>6</v>
          </cell>
          <cell r="AV131">
            <v>0</v>
          </cell>
          <cell r="AW131">
            <v>0</v>
          </cell>
          <cell r="AX131">
            <v>6</v>
          </cell>
          <cell r="AY131">
            <v>413.05263157894734</v>
          </cell>
          <cell r="AZ131">
            <v>0</v>
          </cell>
          <cell r="BA131">
            <v>144814.002631579</v>
          </cell>
          <cell r="BB131">
            <v>6</v>
          </cell>
          <cell r="BC131">
            <v>8</v>
          </cell>
          <cell r="BD131">
            <v>6</v>
          </cell>
          <cell r="BE131">
            <v>2590.8000000000002</v>
          </cell>
          <cell r="BF131">
            <v>0</v>
          </cell>
          <cell r="BG131">
            <v>147404.80263157899</v>
          </cell>
          <cell r="BH131">
            <v>61418.667763157908</v>
          </cell>
          <cell r="BI131">
            <v>49134.934210526328</v>
          </cell>
          <cell r="BJ131">
            <v>36851.200657894748</v>
          </cell>
          <cell r="BK131">
            <v>0</v>
          </cell>
          <cell r="BL131">
            <v>0</v>
          </cell>
        </row>
        <row r="132">
          <cell r="A132">
            <v>2317</v>
          </cell>
          <cell r="B132" t="str">
            <v>Worlds End Infant NC School</v>
          </cell>
          <cell r="C132">
            <v>47</v>
          </cell>
          <cell r="D132">
            <v>62</v>
          </cell>
          <cell r="E132">
            <v>45</v>
          </cell>
          <cell r="F132">
            <v>21</v>
          </cell>
          <cell r="G132">
            <v>23</v>
          </cell>
          <cell r="H132">
            <v>21</v>
          </cell>
          <cell r="I132">
            <v>705</v>
          </cell>
          <cell r="J132">
            <v>930</v>
          </cell>
          <cell r="K132">
            <v>675</v>
          </cell>
          <cell r="L132">
            <v>315</v>
          </cell>
          <cell r="M132">
            <v>345</v>
          </cell>
          <cell r="N132">
            <v>315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6</v>
          </cell>
          <cell r="V132">
            <v>6</v>
          </cell>
          <cell r="W132">
            <v>6</v>
          </cell>
          <cell r="X132">
            <v>90</v>
          </cell>
          <cell r="Y132">
            <v>60</v>
          </cell>
          <cell r="Z132">
            <v>90</v>
          </cell>
          <cell r="AA132">
            <v>30</v>
          </cell>
          <cell r="AB132">
            <v>30</v>
          </cell>
          <cell r="AC132">
            <v>30</v>
          </cell>
          <cell r="AD132">
            <v>226095.30000000002</v>
          </cell>
          <cell r="AE132">
            <v>105</v>
          </cell>
          <cell r="AF132">
            <v>165</v>
          </cell>
          <cell r="AG132">
            <v>330</v>
          </cell>
          <cell r="AH132">
            <v>120</v>
          </cell>
          <cell r="AI132">
            <v>150</v>
          </cell>
          <cell r="AJ132">
            <v>300</v>
          </cell>
          <cell r="AK132">
            <v>135</v>
          </cell>
          <cell r="AL132">
            <v>150</v>
          </cell>
          <cell r="AM132">
            <v>570</v>
          </cell>
          <cell r="AN132">
            <v>360</v>
          </cell>
          <cell r="AO132">
            <v>465</v>
          </cell>
          <cell r="AP132">
            <v>1200</v>
          </cell>
          <cell r="AQ132">
            <v>2790.75</v>
          </cell>
          <cell r="AR132">
            <v>1705.1999999999998</v>
          </cell>
          <cell r="AS132">
            <v>1221.5999999999999</v>
          </cell>
          <cell r="AT132">
            <v>5717.5499999999993</v>
          </cell>
          <cell r="AU132">
            <v>2</v>
          </cell>
          <cell r="AV132">
            <v>3</v>
          </cell>
          <cell r="AW132">
            <v>1</v>
          </cell>
          <cell r="AX132">
            <v>6</v>
          </cell>
          <cell r="AY132">
            <v>436</v>
          </cell>
          <cell r="AZ132">
            <v>0</v>
          </cell>
          <cell r="BA132">
            <v>232248.85</v>
          </cell>
          <cell r="BB132">
            <v>6</v>
          </cell>
          <cell r="BC132">
            <v>4</v>
          </cell>
          <cell r="BD132">
            <v>6</v>
          </cell>
          <cell r="BE132">
            <v>2060.4000000000005</v>
          </cell>
          <cell r="BF132">
            <v>0</v>
          </cell>
          <cell r="BG132">
            <v>234309.25</v>
          </cell>
          <cell r="BH132">
            <v>97628.854166666657</v>
          </cell>
          <cell r="BI132">
            <v>78103.083333333328</v>
          </cell>
          <cell r="BJ132">
            <v>58577.3125</v>
          </cell>
          <cell r="BK132">
            <v>0</v>
          </cell>
          <cell r="BL132">
            <v>0</v>
          </cell>
        </row>
        <row r="133">
          <cell r="A133">
            <v>2402</v>
          </cell>
          <cell r="B133" t="str">
            <v>Boldmere Infant School and Nursery</v>
          </cell>
          <cell r="C133">
            <v>35</v>
          </cell>
          <cell r="D133">
            <v>42</v>
          </cell>
          <cell r="E133">
            <v>33</v>
          </cell>
          <cell r="F133">
            <v>18</v>
          </cell>
          <cell r="G133">
            <v>11</v>
          </cell>
          <cell r="H133">
            <v>18</v>
          </cell>
          <cell r="I133">
            <v>510</v>
          </cell>
          <cell r="J133">
            <v>615</v>
          </cell>
          <cell r="K133">
            <v>480</v>
          </cell>
          <cell r="L133">
            <v>270</v>
          </cell>
          <cell r="M133">
            <v>165</v>
          </cell>
          <cell r="N133">
            <v>270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3</v>
          </cell>
          <cell r="W133">
            <v>3</v>
          </cell>
          <cell r="X133">
            <v>45</v>
          </cell>
          <cell r="Y133">
            <v>150</v>
          </cell>
          <cell r="Z133">
            <v>75</v>
          </cell>
          <cell r="AA133">
            <v>15</v>
          </cell>
          <cell r="AB133">
            <v>15</v>
          </cell>
          <cell r="AC133">
            <v>15</v>
          </cell>
          <cell r="AD133">
            <v>158697.59999999998</v>
          </cell>
          <cell r="AE133">
            <v>15</v>
          </cell>
          <cell r="AF133">
            <v>0</v>
          </cell>
          <cell r="AG133">
            <v>75</v>
          </cell>
          <cell r="AH133">
            <v>0</v>
          </cell>
          <cell r="AI133">
            <v>0</v>
          </cell>
          <cell r="AJ133">
            <v>75</v>
          </cell>
          <cell r="AK133">
            <v>15</v>
          </cell>
          <cell r="AL133">
            <v>0</v>
          </cell>
          <cell r="AM133">
            <v>105</v>
          </cell>
          <cell r="AN133">
            <v>30</v>
          </cell>
          <cell r="AO133">
            <v>0</v>
          </cell>
          <cell r="AP133">
            <v>255</v>
          </cell>
          <cell r="AQ133">
            <v>228.75</v>
          </cell>
          <cell r="AR133">
            <v>0</v>
          </cell>
          <cell r="AS133">
            <v>259.2</v>
          </cell>
          <cell r="AT133">
            <v>487.95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159185.54999999999</v>
          </cell>
          <cell r="BB133">
            <v>3</v>
          </cell>
          <cell r="BC133">
            <v>10</v>
          </cell>
          <cell r="BD133">
            <v>5</v>
          </cell>
          <cell r="BE133">
            <v>2356.2000000000003</v>
          </cell>
          <cell r="BF133">
            <v>0</v>
          </cell>
          <cell r="BG133">
            <v>161541.75</v>
          </cell>
          <cell r="BH133">
            <v>67309.0625</v>
          </cell>
          <cell r="BI133">
            <v>53847.25</v>
          </cell>
          <cell r="BJ133">
            <v>40385.4375</v>
          </cell>
          <cell r="BK133">
            <v>0</v>
          </cell>
          <cell r="BL133">
            <v>0</v>
          </cell>
        </row>
        <row r="134">
          <cell r="A134">
            <v>2429</v>
          </cell>
          <cell r="B134" t="str">
            <v>Holland House Infant School and Nursery</v>
          </cell>
          <cell r="C134">
            <v>37</v>
          </cell>
          <cell r="D134">
            <v>37</v>
          </cell>
          <cell r="E134">
            <v>27</v>
          </cell>
          <cell r="F134">
            <v>7</v>
          </cell>
          <cell r="G134">
            <v>8</v>
          </cell>
          <cell r="H134">
            <v>0</v>
          </cell>
          <cell r="I134">
            <v>555</v>
          </cell>
          <cell r="J134">
            <v>555</v>
          </cell>
          <cell r="K134">
            <v>405</v>
          </cell>
          <cell r="L134">
            <v>105</v>
          </cell>
          <cell r="M134">
            <v>120</v>
          </cell>
          <cell r="N134">
            <v>0</v>
          </cell>
          <cell r="O134">
            <v>0</v>
          </cell>
          <cell r="P134">
            <v>0</v>
          </cell>
          <cell r="Q134">
            <v>1</v>
          </cell>
          <cell r="R134">
            <v>0</v>
          </cell>
          <cell r="S134">
            <v>0</v>
          </cell>
          <cell r="T134">
            <v>15</v>
          </cell>
          <cell r="U134">
            <v>9</v>
          </cell>
          <cell r="V134">
            <v>9</v>
          </cell>
          <cell r="W134">
            <v>9</v>
          </cell>
          <cell r="X134">
            <v>135</v>
          </cell>
          <cell r="Y134">
            <v>105</v>
          </cell>
          <cell r="Z134">
            <v>45</v>
          </cell>
          <cell r="AA134">
            <v>90</v>
          </cell>
          <cell r="AB134">
            <v>90</v>
          </cell>
          <cell r="AC134">
            <v>90</v>
          </cell>
          <cell r="AD134">
            <v>120405.3</v>
          </cell>
          <cell r="AE134">
            <v>15</v>
          </cell>
          <cell r="AF134">
            <v>0</v>
          </cell>
          <cell r="AG134">
            <v>15</v>
          </cell>
          <cell r="AH134">
            <v>15</v>
          </cell>
          <cell r="AI134">
            <v>0</v>
          </cell>
          <cell r="AJ134">
            <v>0</v>
          </cell>
          <cell r="AK134">
            <v>15</v>
          </cell>
          <cell r="AL134">
            <v>0</v>
          </cell>
          <cell r="AM134">
            <v>30</v>
          </cell>
          <cell r="AN134">
            <v>45</v>
          </cell>
          <cell r="AO134">
            <v>0</v>
          </cell>
          <cell r="AP134">
            <v>45</v>
          </cell>
          <cell r="AQ134">
            <v>347.7</v>
          </cell>
          <cell r="AR134">
            <v>0</v>
          </cell>
          <cell r="AS134">
            <v>45.599999999999994</v>
          </cell>
          <cell r="AT134">
            <v>393.29999999999995</v>
          </cell>
          <cell r="AU134">
            <v>3</v>
          </cell>
          <cell r="AV134">
            <v>5</v>
          </cell>
          <cell r="AW134">
            <v>2</v>
          </cell>
          <cell r="AX134">
            <v>10</v>
          </cell>
          <cell r="AY134">
            <v>728.57894736842104</v>
          </cell>
          <cell r="AZ134">
            <v>1468.8</v>
          </cell>
          <cell r="BA134">
            <v>122995.97894736844</v>
          </cell>
          <cell r="BB134">
            <v>9</v>
          </cell>
          <cell r="BC134">
            <v>7</v>
          </cell>
          <cell r="BD134">
            <v>3</v>
          </cell>
          <cell r="BE134">
            <v>2427.6000000000004</v>
          </cell>
          <cell r="BF134">
            <v>0</v>
          </cell>
          <cell r="BG134">
            <v>125423.57894736844</v>
          </cell>
          <cell r="BH134">
            <v>52259.824561403519</v>
          </cell>
          <cell r="BI134">
            <v>41807.859649122816</v>
          </cell>
          <cell r="BJ134">
            <v>31355.894736842114</v>
          </cell>
          <cell r="BK134">
            <v>1</v>
          </cell>
          <cell r="BL134">
            <v>910</v>
          </cell>
        </row>
        <row r="135">
          <cell r="A135">
            <v>2434</v>
          </cell>
          <cell r="B135" t="str">
            <v>Hillstone Primary School</v>
          </cell>
          <cell r="C135">
            <v>46</v>
          </cell>
          <cell r="D135">
            <v>49</v>
          </cell>
          <cell r="E135">
            <v>41</v>
          </cell>
          <cell r="F135">
            <v>24</v>
          </cell>
          <cell r="G135">
            <v>25</v>
          </cell>
          <cell r="H135">
            <v>23</v>
          </cell>
          <cell r="I135">
            <v>690</v>
          </cell>
          <cell r="J135">
            <v>735</v>
          </cell>
          <cell r="K135">
            <v>615</v>
          </cell>
          <cell r="L135">
            <v>345</v>
          </cell>
          <cell r="M135">
            <v>375</v>
          </cell>
          <cell r="N135">
            <v>345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11</v>
          </cell>
          <cell r="V135">
            <v>11</v>
          </cell>
          <cell r="W135">
            <v>11</v>
          </cell>
          <cell r="X135">
            <v>165</v>
          </cell>
          <cell r="Y135">
            <v>300</v>
          </cell>
          <cell r="Z135">
            <v>135</v>
          </cell>
          <cell r="AA135">
            <v>30</v>
          </cell>
          <cell r="AB135">
            <v>30</v>
          </cell>
          <cell r="AC135">
            <v>30</v>
          </cell>
          <cell r="AD135">
            <v>213575.1</v>
          </cell>
          <cell r="AE135">
            <v>210</v>
          </cell>
          <cell r="AF135">
            <v>90</v>
          </cell>
          <cell r="AG135">
            <v>270</v>
          </cell>
          <cell r="AH135">
            <v>180</v>
          </cell>
          <cell r="AI135">
            <v>90</v>
          </cell>
          <cell r="AJ135">
            <v>240</v>
          </cell>
          <cell r="AK135">
            <v>225</v>
          </cell>
          <cell r="AL135">
            <v>90</v>
          </cell>
          <cell r="AM135">
            <v>345</v>
          </cell>
          <cell r="AN135">
            <v>615</v>
          </cell>
          <cell r="AO135">
            <v>270</v>
          </cell>
          <cell r="AP135">
            <v>855</v>
          </cell>
          <cell r="AQ135">
            <v>4748.8499999999995</v>
          </cell>
          <cell r="AR135">
            <v>991.8</v>
          </cell>
          <cell r="AS135">
            <v>867.60000000000014</v>
          </cell>
          <cell r="AT135">
            <v>6608.25</v>
          </cell>
          <cell r="AU135">
            <v>11</v>
          </cell>
          <cell r="AV135">
            <v>7</v>
          </cell>
          <cell r="AW135">
            <v>6</v>
          </cell>
          <cell r="AX135">
            <v>24</v>
          </cell>
          <cell r="AY135">
            <v>1726.7894736842104</v>
          </cell>
          <cell r="AZ135">
            <v>0</v>
          </cell>
          <cell r="BA135">
            <v>221910.13947368422</v>
          </cell>
          <cell r="BB135">
            <v>11</v>
          </cell>
          <cell r="BC135">
            <v>20</v>
          </cell>
          <cell r="BD135">
            <v>9</v>
          </cell>
          <cell r="BE135">
            <v>5191.8000000000011</v>
          </cell>
          <cell r="BF135">
            <v>0</v>
          </cell>
          <cell r="BG135">
            <v>227101.93947368421</v>
          </cell>
          <cell r="BH135">
            <v>94625.808114035084</v>
          </cell>
          <cell r="BI135">
            <v>75700.646491228064</v>
          </cell>
          <cell r="BJ135">
            <v>56775.484868421045</v>
          </cell>
          <cell r="BK135">
            <v>0</v>
          </cell>
          <cell r="BL135">
            <v>0</v>
          </cell>
        </row>
        <row r="136">
          <cell r="A136">
            <v>2435</v>
          </cell>
          <cell r="B136" t="str">
            <v>BENSON COMMUNITY SCHOOL</v>
          </cell>
          <cell r="C136">
            <v>18</v>
          </cell>
          <cell r="D136">
            <v>21</v>
          </cell>
          <cell r="E136">
            <v>18</v>
          </cell>
          <cell r="F136">
            <v>0</v>
          </cell>
          <cell r="G136">
            <v>0</v>
          </cell>
          <cell r="H136">
            <v>0</v>
          </cell>
          <cell r="I136">
            <v>270</v>
          </cell>
          <cell r="J136">
            <v>315</v>
          </cell>
          <cell r="K136">
            <v>270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2</v>
          </cell>
          <cell r="V136">
            <v>2</v>
          </cell>
          <cell r="W136">
            <v>2</v>
          </cell>
          <cell r="X136">
            <v>30</v>
          </cell>
          <cell r="Y136">
            <v>120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58779.900000000009</v>
          </cell>
          <cell r="AE136">
            <v>180</v>
          </cell>
          <cell r="AF136">
            <v>75</v>
          </cell>
          <cell r="AG136">
            <v>15</v>
          </cell>
          <cell r="AH136">
            <v>180</v>
          </cell>
          <cell r="AI136">
            <v>75</v>
          </cell>
          <cell r="AJ136">
            <v>15</v>
          </cell>
          <cell r="AK136">
            <v>210</v>
          </cell>
          <cell r="AL136">
            <v>105</v>
          </cell>
          <cell r="AM136">
            <v>0</v>
          </cell>
          <cell r="AN136">
            <v>570</v>
          </cell>
          <cell r="AO136">
            <v>255</v>
          </cell>
          <cell r="AP136">
            <v>30</v>
          </cell>
          <cell r="AQ136">
            <v>4410.3</v>
          </cell>
          <cell r="AR136">
            <v>939.59999999999991</v>
          </cell>
          <cell r="AS136">
            <v>30</v>
          </cell>
          <cell r="AT136">
            <v>5379.9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64159.80000000001</v>
          </cell>
          <cell r="BB136">
            <v>2</v>
          </cell>
          <cell r="BC136">
            <v>8</v>
          </cell>
          <cell r="BD136">
            <v>0</v>
          </cell>
          <cell r="BE136">
            <v>1305.6000000000001</v>
          </cell>
          <cell r="BF136">
            <v>0</v>
          </cell>
          <cell r="BG136">
            <v>65465.400000000009</v>
          </cell>
          <cell r="BH136">
            <v>27277.250000000004</v>
          </cell>
          <cell r="BI136">
            <v>21821.800000000003</v>
          </cell>
          <cell r="BJ136">
            <v>16366.350000000002</v>
          </cell>
          <cell r="BK136">
            <v>0</v>
          </cell>
          <cell r="BL136">
            <v>0</v>
          </cell>
        </row>
        <row r="137">
          <cell r="A137">
            <v>2441</v>
          </cell>
          <cell r="B137" t="str">
            <v>Kingsthorne Primary School</v>
          </cell>
          <cell r="C137">
            <v>22</v>
          </cell>
          <cell r="D137">
            <v>30</v>
          </cell>
          <cell r="E137">
            <v>15</v>
          </cell>
          <cell r="F137">
            <v>0</v>
          </cell>
          <cell r="G137">
            <v>0</v>
          </cell>
          <cell r="H137">
            <v>0</v>
          </cell>
          <cell r="I137">
            <v>330</v>
          </cell>
          <cell r="J137">
            <v>450</v>
          </cell>
          <cell r="K137">
            <v>225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12</v>
          </cell>
          <cell r="V137">
            <v>12</v>
          </cell>
          <cell r="W137">
            <v>12</v>
          </cell>
          <cell r="X137">
            <v>180</v>
          </cell>
          <cell r="Y137">
            <v>120</v>
          </cell>
          <cell r="Z137">
            <v>225</v>
          </cell>
          <cell r="AA137">
            <v>0</v>
          </cell>
          <cell r="AB137">
            <v>0</v>
          </cell>
          <cell r="AC137">
            <v>0</v>
          </cell>
          <cell r="AD137">
            <v>69592.800000000003</v>
          </cell>
          <cell r="AE137">
            <v>120</v>
          </cell>
          <cell r="AF137">
            <v>165</v>
          </cell>
          <cell r="AG137">
            <v>15</v>
          </cell>
          <cell r="AH137">
            <v>90</v>
          </cell>
          <cell r="AI137">
            <v>105</v>
          </cell>
          <cell r="AJ137">
            <v>15</v>
          </cell>
          <cell r="AK137">
            <v>165</v>
          </cell>
          <cell r="AL137">
            <v>135</v>
          </cell>
          <cell r="AM137">
            <v>15</v>
          </cell>
          <cell r="AN137">
            <v>375</v>
          </cell>
          <cell r="AO137">
            <v>405</v>
          </cell>
          <cell r="AP137">
            <v>45</v>
          </cell>
          <cell r="AQ137">
            <v>2900.5499999999997</v>
          </cell>
          <cell r="AR137">
            <v>1479</v>
          </cell>
          <cell r="AS137">
            <v>45.6</v>
          </cell>
          <cell r="AT137">
            <v>4425.1499999999996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74017.95</v>
          </cell>
          <cell r="BB137">
            <v>12</v>
          </cell>
          <cell r="BC137">
            <v>8</v>
          </cell>
          <cell r="BD137">
            <v>15</v>
          </cell>
          <cell r="BE137">
            <v>4518.6000000000004</v>
          </cell>
          <cell r="BF137">
            <v>0</v>
          </cell>
          <cell r="BG137">
            <v>78536.55</v>
          </cell>
          <cell r="BH137">
            <v>32723.562500000004</v>
          </cell>
          <cell r="BI137">
            <v>26178.850000000002</v>
          </cell>
          <cell r="BJ137">
            <v>19634.137500000001</v>
          </cell>
          <cell r="BK137">
            <v>0</v>
          </cell>
          <cell r="BL137">
            <v>0</v>
          </cell>
        </row>
        <row r="138">
          <cell r="A138">
            <v>2443</v>
          </cell>
          <cell r="B138" t="str">
            <v>Aston Tower Community Primary School</v>
          </cell>
          <cell r="C138">
            <v>31</v>
          </cell>
          <cell r="D138">
            <v>36</v>
          </cell>
          <cell r="E138">
            <v>14</v>
          </cell>
          <cell r="F138">
            <v>0</v>
          </cell>
          <cell r="G138">
            <v>0</v>
          </cell>
          <cell r="H138">
            <v>0</v>
          </cell>
          <cell r="I138">
            <v>465</v>
          </cell>
          <cell r="J138">
            <v>538.5</v>
          </cell>
          <cell r="K138">
            <v>210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16</v>
          </cell>
          <cell r="V138">
            <v>16</v>
          </cell>
          <cell r="W138">
            <v>16</v>
          </cell>
          <cell r="X138">
            <v>240</v>
          </cell>
          <cell r="Y138">
            <v>270</v>
          </cell>
          <cell r="Z138">
            <v>105</v>
          </cell>
          <cell r="AA138">
            <v>0</v>
          </cell>
          <cell r="AB138">
            <v>0</v>
          </cell>
          <cell r="AC138">
            <v>0</v>
          </cell>
          <cell r="AD138">
            <v>84365.01</v>
          </cell>
          <cell r="AE138">
            <v>15</v>
          </cell>
          <cell r="AF138">
            <v>405</v>
          </cell>
          <cell r="AG138">
            <v>30</v>
          </cell>
          <cell r="AH138">
            <v>15</v>
          </cell>
          <cell r="AI138">
            <v>195</v>
          </cell>
          <cell r="AJ138">
            <v>0</v>
          </cell>
          <cell r="AK138">
            <v>30</v>
          </cell>
          <cell r="AL138">
            <v>433.5</v>
          </cell>
          <cell r="AM138">
            <v>45</v>
          </cell>
          <cell r="AN138">
            <v>60</v>
          </cell>
          <cell r="AO138">
            <v>1033.5</v>
          </cell>
          <cell r="AP138">
            <v>75</v>
          </cell>
          <cell r="AQ138">
            <v>466.65</v>
          </cell>
          <cell r="AR138">
            <v>3778.8449999999993</v>
          </cell>
          <cell r="AS138">
            <v>75.599999999999994</v>
          </cell>
          <cell r="AT138">
            <v>4321.0949999999993</v>
          </cell>
          <cell r="AU138">
            <v>16</v>
          </cell>
          <cell r="AV138">
            <v>15</v>
          </cell>
          <cell r="AW138">
            <v>6</v>
          </cell>
          <cell r="AX138">
            <v>37</v>
          </cell>
          <cell r="AY138">
            <v>2667.6315789473683</v>
          </cell>
          <cell r="AZ138">
            <v>0</v>
          </cell>
          <cell r="BA138">
            <v>91353.73657894737</v>
          </cell>
          <cell r="BB138">
            <v>16</v>
          </cell>
          <cell r="BC138">
            <v>18</v>
          </cell>
          <cell r="BD138">
            <v>7</v>
          </cell>
          <cell r="BE138">
            <v>5273.4000000000005</v>
          </cell>
          <cell r="BF138">
            <v>0</v>
          </cell>
          <cell r="BG138">
            <v>96627.136578947364</v>
          </cell>
          <cell r="BH138">
            <v>40261.306907894737</v>
          </cell>
          <cell r="BI138">
            <v>32209.045526315789</v>
          </cell>
          <cell r="BJ138">
            <v>24156.784144736841</v>
          </cell>
          <cell r="BK138">
            <v>0</v>
          </cell>
          <cell r="BL138">
            <v>0</v>
          </cell>
        </row>
        <row r="139">
          <cell r="A139">
            <v>2447</v>
          </cell>
          <cell r="B139" t="str">
            <v>The Oval School</v>
          </cell>
          <cell r="C139">
            <v>52</v>
          </cell>
          <cell r="D139">
            <v>58</v>
          </cell>
          <cell r="E139">
            <v>51</v>
          </cell>
          <cell r="F139">
            <v>0</v>
          </cell>
          <cell r="G139">
            <v>0</v>
          </cell>
          <cell r="H139">
            <v>0</v>
          </cell>
          <cell r="I139">
            <v>780</v>
          </cell>
          <cell r="J139">
            <v>870</v>
          </cell>
          <cell r="K139">
            <v>765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27</v>
          </cell>
          <cell r="V139">
            <v>27</v>
          </cell>
          <cell r="W139">
            <v>27</v>
          </cell>
          <cell r="X139">
            <v>405</v>
          </cell>
          <cell r="Y139">
            <v>465</v>
          </cell>
          <cell r="Z139">
            <v>375</v>
          </cell>
          <cell r="AA139">
            <v>0</v>
          </cell>
          <cell r="AB139">
            <v>0</v>
          </cell>
          <cell r="AC139">
            <v>0</v>
          </cell>
          <cell r="AD139">
            <v>166014.6</v>
          </cell>
          <cell r="AE139">
            <v>450</v>
          </cell>
          <cell r="AF139">
            <v>60</v>
          </cell>
          <cell r="AG139">
            <v>60</v>
          </cell>
          <cell r="AH139">
            <v>435</v>
          </cell>
          <cell r="AI139">
            <v>60</v>
          </cell>
          <cell r="AJ139">
            <v>60</v>
          </cell>
          <cell r="AK139">
            <v>495</v>
          </cell>
          <cell r="AL139">
            <v>90</v>
          </cell>
          <cell r="AM139">
            <v>90</v>
          </cell>
          <cell r="AN139">
            <v>1380</v>
          </cell>
          <cell r="AO139">
            <v>210</v>
          </cell>
          <cell r="AP139">
            <v>210</v>
          </cell>
          <cell r="AQ139">
            <v>10668.9</v>
          </cell>
          <cell r="AR139">
            <v>774.3</v>
          </cell>
          <cell r="AS139">
            <v>213.60000000000002</v>
          </cell>
          <cell r="AT139">
            <v>11656.8</v>
          </cell>
          <cell r="AU139">
            <v>27</v>
          </cell>
          <cell r="AV139">
            <v>31</v>
          </cell>
          <cell r="AW139">
            <v>25</v>
          </cell>
          <cell r="AX139">
            <v>83</v>
          </cell>
          <cell r="AY139">
            <v>6035.1578947368416</v>
          </cell>
          <cell r="AZ139">
            <v>0</v>
          </cell>
          <cell r="BA139">
            <v>183706.55789473685</v>
          </cell>
          <cell r="BB139">
            <v>27</v>
          </cell>
          <cell r="BC139">
            <v>31</v>
          </cell>
          <cell r="BD139">
            <v>25</v>
          </cell>
          <cell r="BE139">
            <v>10730.400000000001</v>
          </cell>
          <cell r="BF139">
            <v>0</v>
          </cell>
          <cell r="BG139">
            <v>194436.95789473684</v>
          </cell>
          <cell r="BH139">
            <v>81015.399122807023</v>
          </cell>
          <cell r="BI139">
            <v>64812.319298245617</v>
          </cell>
          <cell r="BJ139">
            <v>48609.239473684211</v>
          </cell>
          <cell r="BK139">
            <v>0</v>
          </cell>
          <cell r="BL139">
            <v>0</v>
          </cell>
        </row>
        <row r="140">
          <cell r="A140">
            <v>2449</v>
          </cell>
          <cell r="B140" t="str">
            <v>Twickenham Primary School</v>
          </cell>
          <cell r="C140">
            <v>36</v>
          </cell>
          <cell r="D140">
            <v>38</v>
          </cell>
          <cell r="E140">
            <v>34</v>
          </cell>
          <cell r="F140">
            <v>0</v>
          </cell>
          <cell r="G140">
            <v>0</v>
          </cell>
          <cell r="H140">
            <v>3</v>
          </cell>
          <cell r="I140">
            <v>540</v>
          </cell>
          <cell r="J140">
            <v>570</v>
          </cell>
          <cell r="K140">
            <v>510</v>
          </cell>
          <cell r="L140">
            <v>0</v>
          </cell>
          <cell r="M140">
            <v>0</v>
          </cell>
          <cell r="N140">
            <v>75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17</v>
          </cell>
          <cell r="V140">
            <v>17</v>
          </cell>
          <cell r="W140">
            <v>17</v>
          </cell>
          <cell r="X140">
            <v>255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116259</v>
          </cell>
          <cell r="AE140">
            <v>330</v>
          </cell>
          <cell r="AF140">
            <v>90</v>
          </cell>
          <cell r="AG140">
            <v>75</v>
          </cell>
          <cell r="AH140">
            <v>315</v>
          </cell>
          <cell r="AI140">
            <v>75</v>
          </cell>
          <cell r="AJ140">
            <v>75</v>
          </cell>
          <cell r="AK140">
            <v>285</v>
          </cell>
          <cell r="AL140">
            <v>90</v>
          </cell>
          <cell r="AM140">
            <v>150</v>
          </cell>
          <cell r="AN140">
            <v>930</v>
          </cell>
          <cell r="AO140">
            <v>255</v>
          </cell>
          <cell r="AP140">
            <v>300</v>
          </cell>
          <cell r="AQ140">
            <v>7173.6</v>
          </cell>
          <cell r="AR140">
            <v>935.25</v>
          </cell>
          <cell r="AS140">
            <v>306</v>
          </cell>
          <cell r="AT140">
            <v>8414.85</v>
          </cell>
          <cell r="AU140">
            <v>17</v>
          </cell>
          <cell r="AV140">
            <v>0</v>
          </cell>
          <cell r="AW140">
            <v>0</v>
          </cell>
          <cell r="AX140">
            <v>17</v>
          </cell>
          <cell r="AY140">
            <v>1170.3157894736842</v>
          </cell>
          <cell r="AZ140">
            <v>0</v>
          </cell>
          <cell r="BA140">
            <v>125844.16578947369</v>
          </cell>
          <cell r="BB140">
            <v>17</v>
          </cell>
          <cell r="BC140">
            <v>0</v>
          </cell>
          <cell r="BD140">
            <v>0</v>
          </cell>
          <cell r="BE140">
            <v>2080.8000000000002</v>
          </cell>
          <cell r="BF140">
            <v>0</v>
          </cell>
          <cell r="BG140">
            <v>127924.96578947369</v>
          </cell>
          <cell r="BH140">
            <v>53302.069078947374</v>
          </cell>
          <cell r="BI140">
            <v>42641.655263157896</v>
          </cell>
          <cell r="BJ140">
            <v>31981.241447368422</v>
          </cell>
          <cell r="BK140">
            <v>0</v>
          </cell>
          <cell r="BL140">
            <v>0</v>
          </cell>
        </row>
        <row r="141">
          <cell r="A141">
            <v>2450</v>
          </cell>
          <cell r="B141" t="str">
            <v>Barr View Primary &amp; Nursery Academy</v>
          </cell>
          <cell r="C141">
            <v>31</v>
          </cell>
          <cell r="D141">
            <v>33</v>
          </cell>
          <cell r="E141">
            <v>32</v>
          </cell>
          <cell r="F141">
            <v>15</v>
          </cell>
          <cell r="G141">
            <v>8</v>
          </cell>
          <cell r="H141">
            <v>17</v>
          </cell>
          <cell r="I141">
            <v>465</v>
          </cell>
          <cell r="J141">
            <v>495</v>
          </cell>
          <cell r="K141">
            <v>480</v>
          </cell>
          <cell r="L141">
            <v>225</v>
          </cell>
          <cell r="M141">
            <v>120</v>
          </cell>
          <cell r="N141">
            <v>255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9</v>
          </cell>
          <cell r="V141">
            <v>9</v>
          </cell>
          <cell r="W141">
            <v>9</v>
          </cell>
          <cell r="X141">
            <v>135</v>
          </cell>
          <cell r="Y141">
            <v>120</v>
          </cell>
          <cell r="Z141">
            <v>135</v>
          </cell>
          <cell r="AA141">
            <v>30</v>
          </cell>
          <cell r="AB141">
            <v>30</v>
          </cell>
          <cell r="AC141">
            <v>30</v>
          </cell>
          <cell r="AD141">
            <v>139754.69999999998</v>
          </cell>
          <cell r="AE141">
            <v>45</v>
          </cell>
          <cell r="AF141">
            <v>0</v>
          </cell>
          <cell r="AG141">
            <v>0</v>
          </cell>
          <cell r="AH141">
            <v>45</v>
          </cell>
          <cell r="AI141">
            <v>0</v>
          </cell>
          <cell r="AJ141">
            <v>0</v>
          </cell>
          <cell r="AK141">
            <v>45</v>
          </cell>
          <cell r="AL141">
            <v>0</v>
          </cell>
          <cell r="AM141">
            <v>0</v>
          </cell>
          <cell r="AN141">
            <v>135</v>
          </cell>
          <cell r="AO141">
            <v>0</v>
          </cell>
          <cell r="AP141">
            <v>0</v>
          </cell>
          <cell r="AQ141">
            <v>1043.0999999999999</v>
          </cell>
          <cell r="AR141">
            <v>0</v>
          </cell>
          <cell r="AS141">
            <v>0</v>
          </cell>
          <cell r="AT141">
            <v>1043.0999999999999</v>
          </cell>
          <cell r="AU141">
            <v>9</v>
          </cell>
          <cell r="AV141">
            <v>4</v>
          </cell>
          <cell r="AW141">
            <v>9</v>
          </cell>
          <cell r="AX141">
            <v>22</v>
          </cell>
          <cell r="AY141">
            <v>1589.1052631578946</v>
          </cell>
          <cell r="AZ141">
            <v>0</v>
          </cell>
          <cell r="BA141">
            <v>142386.90526315788</v>
          </cell>
          <cell r="BB141">
            <v>9</v>
          </cell>
          <cell r="BC141">
            <v>8</v>
          </cell>
          <cell r="BD141">
            <v>9</v>
          </cell>
          <cell r="BE141">
            <v>3355.8000000000006</v>
          </cell>
          <cell r="BF141">
            <v>0</v>
          </cell>
          <cell r="BG141">
            <v>145742.70526315787</v>
          </cell>
          <cell r="BH141">
            <v>60726.127192982451</v>
          </cell>
          <cell r="BI141">
            <v>48580.901754385959</v>
          </cell>
          <cell r="BJ141">
            <v>36435.676315789467</v>
          </cell>
          <cell r="BK141">
            <v>0</v>
          </cell>
          <cell r="BL141">
            <v>0</v>
          </cell>
        </row>
        <row r="142">
          <cell r="A142">
            <v>2453</v>
          </cell>
          <cell r="B142" t="str">
            <v>Leigh Primary School</v>
          </cell>
          <cell r="C142">
            <v>29</v>
          </cell>
          <cell r="D142">
            <v>29</v>
          </cell>
          <cell r="E142">
            <v>27</v>
          </cell>
          <cell r="F142">
            <v>0</v>
          </cell>
          <cell r="G142">
            <v>0</v>
          </cell>
          <cell r="H142">
            <v>0</v>
          </cell>
          <cell r="I142">
            <v>435</v>
          </cell>
          <cell r="J142">
            <v>435</v>
          </cell>
          <cell r="K142">
            <v>405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45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87641.4</v>
          </cell>
          <cell r="AE142">
            <v>0</v>
          </cell>
          <cell r="AF142">
            <v>105</v>
          </cell>
          <cell r="AG142">
            <v>315</v>
          </cell>
          <cell r="AH142">
            <v>0</v>
          </cell>
          <cell r="AI142">
            <v>105</v>
          </cell>
          <cell r="AJ142">
            <v>300</v>
          </cell>
          <cell r="AK142">
            <v>15</v>
          </cell>
          <cell r="AL142">
            <v>120</v>
          </cell>
          <cell r="AM142">
            <v>285</v>
          </cell>
          <cell r="AN142">
            <v>15</v>
          </cell>
          <cell r="AO142">
            <v>330</v>
          </cell>
          <cell r="AP142">
            <v>900</v>
          </cell>
          <cell r="AQ142">
            <v>118.95</v>
          </cell>
          <cell r="AR142">
            <v>1213.6500000000001</v>
          </cell>
          <cell r="AS142">
            <v>910.8</v>
          </cell>
          <cell r="AT142">
            <v>2243.4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89884.799999999988</v>
          </cell>
          <cell r="BB142">
            <v>0</v>
          </cell>
          <cell r="BC142">
            <v>3</v>
          </cell>
          <cell r="BD142">
            <v>0</v>
          </cell>
          <cell r="BE142">
            <v>397.80000000000007</v>
          </cell>
          <cell r="BF142">
            <v>0</v>
          </cell>
          <cell r="BG142">
            <v>90282.599999999991</v>
          </cell>
          <cell r="BH142">
            <v>37617.75</v>
          </cell>
          <cell r="BI142">
            <v>30094.199999999997</v>
          </cell>
          <cell r="BJ142">
            <v>22570.649999999998</v>
          </cell>
          <cell r="BK142">
            <v>0</v>
          </cell>
          <cell r="BL142">
            <v>0</v>
          </cell>
        </row>
        <row r="143">
          <cell r="A143">
            <v>2454</v>
          </cell>
          <cell r="B143" t="str">
            <v>Elms Farm Primary School</v>
          </cell>
          <cell r="C143">
            <v>45</v>
          </cell>
          <cell r="D143">
            <v>42</v>
          </cell>
          <cell r="E143">
            <v>34</v>
          </cell>
          <cell r="F143">
            <v>7</v>
          </cell>
          <cell r="G143">
            <v>9</v>
          </cell>
          <cell r="H143">
            <v>5</v>
          </cell>
          <cell r="I143">
            <v>675</v>
          </cell>
          <cell r="J143">
            <v>630</v>
          </cell>
          <cell r="K143">
            <v>510</v>
          </cell>
          <cell r="L143">
            <v>105</v>
          </cell>
          <cell r="M143">
            <v>135</v>
          </cell>
          <cell r="N143">
            <v>75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12</v>
          </cell>
          <cell r="V143">
            <v>12</v>
          </cell>
          <cell r="W143">
            <v>12</v>
          </cell>
          <cell r="X143">
            <v>180</v>
          </cell>
          <cell r="Y143">
            <v>210</v>
          </cell>
          <cell r="Z143">
            <v>0</v>
          </cell>
          <cell r="AA143">
            <v>15</v>
          </cell>
          <cell r="AB143">
            <v>15</v>
          </cell>
          <cell r="AC143">
            <v>15</v>
          </cell>
          <cell r="AD143">
            <v>146909.1</v>
          </cell>
          <cell r="AE143">
            <v>330</v>
          </cell>
          <cell r="AF143">
            <v>30</v>
          </cell>
          <cell r="AG143">
            <v>165</v>
          </cell>
          <cell r="AH143">
            <v>225</v>
          </cell>
          <cell r="AI143">
            <v>0</v>
          </cell>
          <cell r="AJ143">
            <v>150</v>
          </cell>
          <cell r="AK143">
            <v>360</v>
          </cell>
          <cell r="AL143">
            <v>30</v>
          </cell>
          <cell r="AM143">
            <v>150</v>
          </cell>
          <cell r="AN143">
            <v>915</v>
          </cell>
          <cell r="AO143">
            <v>60</v>
          </cell>
          <cell r="AP143">
            <v>465</v>
          </cell>
          <cell r="AQ143">
            <v>7054.65</v>
          </cell>
          <cell r="AR143">
            <v>217.5</v>
          </cell>
          <cell r="AS143">
            <v>470.4</v>
          </cell>
          <cell r="AT143">
            <v>7742.5499999999993</v>
          </cell>
          <cell r="AU143">
            <v>6</v>
          </cell>
          <cell r="AV143">
            <v>5</v>
          </cell>
          <cell r="AW143">
            <v>0</v>
          </cell>
          <cell r="AX143">
            <v>11</v>
          </cell>
          <cell r="AY143">
            <v>785.9473684210526</v>
          </cell>
          <cell r="AZ143">
            <v>0</v>
          </cell>
          <cell r="BA143">
            <v>155437.59736842103</v>
          </cell>
          <cell r="BB143">
            <v>12</v>
          </cell>
          <cell r="BC143">
            <v>14</v>
          </cell>
          <cell r="BD143">
            <v>0</v>
          </cell>
          <cell r="BE143">
            <v>3325.2000000000007</v>
          </cell>
          <cell r="BF143">
            <v>0</v>
          </cell>
          <cell r="BG143">
            <v>158762.79736842104</v>
          </cell>
          <cell r="BH143">
            <v>66151.165570175435</v>
          </cell>
          <cell r="BI143">
            <v>52920.932456140348</v>
          </cell>
          <cell r="BJ143">
            <v>39690.699342105261</v>
          </cell>
          <cell r="BK143">
            <v>0</v>
          </cell>
          <cell r="BL143">
            <v>0</v>
          </cell>
        </row>
        <row r="144">
          <cell r="A144">
            <v>2455</v>
          </cell>
          <cell r="B144" t="str">
            <v>Heathlands Primary Academy</v>
          </cell>
          <cell r="C144">
            <v>32</v>
          </cell>
          <cell r="D144">
            <v>26</v>
          </cell>
          <cell r="E144">
            <v>27</v>
          </cell>
          <cell r="F144">
            <v>6</v>
          </cell>
          <cell r="G144">
            <v>5</v>
          </cell>
          <cell r="H144">
            <v>4</v>
          </cell>
          <cell r="I144">
            <v>480</v>
          </cell>
          <cell r="J144">
            <v>390</v>
          </cell>
          <cell r="K144">
            <v>405</v>
          </cell>
          <cell r="L144">
            <v>75</v>
          </cell>
          <cell r="M144">
            <v>75</v>
          </cell>
          <cell r="N144">
            <v>60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>
            <v>15</v>
          </cell>
          <cell r="T144">
            <v>0</v>
          </cell>
          <cell r="U144">
            <v>12</v>
          </cell>
          <cell r="V144">
            <v>12</v>
          </cell>
          <cell r="W144">
            <v>12</v>
          </cell>
          <cell r="X144">
            <v>180</v>
          </cell>
          <cell r="Y144">
            <v>150</v>
          </cell>
          <cell r="Z144">
            <v>75</v>
          </cell>
          <cell r="AA144">
            <v>15</v>
          </cell>
          <cell r="AB144">
            <v>15</v>
          </cell>
          <cell r="AC144">
            <v>15</v>
          </cell>
          <cell r="AD144">
            <v>102112.8</v>
          </cell>
          <cell r="AE144">
            <v>180</v>
          </cell>
          <cell r="AF144">
            <v>75</v>
          </cell>
          <cell r="AG144">
            <v>120</v>
          </cell>
          <cell r="AH144">
            <v>135</v>
          </cell>
          <cell r="AI144">
            <v>75</v>
          </cell>
          <cell r="AJ144">
            <v>120</v>
          </cell>
          <cell r="AK144">
            <v>195</v>
          </cell>
          <cell r="AL144">
            <v>75</v>
          </cell>
          <cell r="AM144">
            <v>75</v>
          </cell>
          <cell r="AN144">
            <v>510</v>
          </cell>
          <cell r="AO144">
            <v>225</v>
          </cell>
          <cell r="AP144">
            <v>315</v>
          </cell>
          <cell r="AQ144">
            <v>3934.5</v>
          </cell>
          <cell r="AR144">
            <v>826.5</v>
          </cell>
          <cell r="AS144">
            <v>318</v>
          </cell>
          <cell r="AT144">
            <v>5079</v>
          </cell>
          <cell r="AU144">
            <v>12</v>
          </cell>
          <cell r="AV144">
            <v>0</v>
          </cell>
          <cell r="AW144">
            <v>0</v>
          </cell>
          <cell r="AX144">
            <v>12</v>
          </cell>
          <cell r="AY144">
            <v>826.10526315789468</v>
          </cell>
          <cell r="AZ144">
            <v>1591.2</v>
          </cell>
          <cell r="BA144">
            <v>109609.10526315789</v>
          </cell>
          <cell r="BB144">
            <v>12</v>
          </cell>
          <cell r="BC144">
            <v>10</v>
          </cell>
          <cell r="BD144">
            <v>5</v>
          </cell>
          <cell r="BE144">
            <v>3457.8</v>
          </cell>
          <cell r="BF144">
            <v>0</v>
          </cell>
          <cell r="BG144">
            <v>113066.9052631579</v>
          </cell>
          <cell r="BH144">
            <v>47111.210526315786</v>
          </cell>
          <cell r="BI144">
            <v>37688.968421052632</v>
          </cell>
          <cell r="BJ144">
            <v>28266.726315789474</v>
          </cell>
          <cell r="BK144">
            <v>0</v>
          </cell>
          <cell r="BL144">
            <v>0</v>
          </cell>
        </row>
        <row r="145">
          <cell r="A145">
            <v>2457</v>
          </cell>
          <cell r="B145" t="str">
            <v>NELSON MANDELA SCHOOL</v>
          </cell>
          <cell r="C145">
            <v>45</v>
          </cell>
          <cell r="D145">
            <v>33</v>
          </cell>
          <cell r="E145">
            <v>43</v>
          </cell>
          <cell r="F145">
            <v>0</v>
          </cell>
          <cell r="G145">
            <v>0</v>
          </cell>
          <cell r="H145">
            <v>0</v>
          </cell>
          <cell r="I145">
            <v>675</v>
          </cell>
          <cell r="J145">
            <v>495</v>
          </cell>
          <cell r="K145">
            <v>645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16</v>
          </cell>
          <cell r="V145">
            <v>16</v>
          </cell>
          <cell r="W145">
            <v>16</v>
          </cell>
          <cell r="X145">
            <v>240</v>
          </cell>
          <cell r="Y145">
            <v>255</v>
          </cell>
          <cell r="Z145">
            <v>195</v>
          </cell>
          <cell r="AA145">
            <v>0</v>
          </cell>
          <cell r="AB145">
            <v>0</v>
          </cell>
          <cell r="AC145">
            <v>0</v>
          </cell>
          <cell r="AD145">
            <v>124389</v>
          </cell>
          <cell r="AE145">
            <v>195</v>
          </cell>
          <cell r="AF145">
            <v>315</v>
          </cell>
          <cell r="AG145">
            <v>120</v>
          </cell>
          <cell r="AH145">
            <v>180</v>
          </cell>
          <cell r="AI145">
            <v>300</v>
          </cell>
          <cell r="AJ145">
            <v>120</v>
          </cell>
          <cell r="AK145">
            <v>90</v>
          </cell>
          <cell r="AL145">
            <v>255</v>
          </cell>
          <cell r="AM145">
            <v>75</v>
          </cell>
          <cell r="AN145">
            <v>465</v>
          </cell>
          <cell r="AO145">
            <v>870</v>
          </cell>
          <cell r="AP145">
            <v>315</v>
          </cell>
          <cell r="AQ145">
            <v>3568.5</v>
          </cell>
          <cell r="AR145">
            <v>3188.5499999999997</v>
          </cell>
          <cell r="AS145">
            <v>318</v>
          </cell>
          <cell r="AT145">
            <v>7075.0499999999993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131464.04999999999</v>
          </cell>
          <cell r="BB145">
            <v>16</v>
          </cell>
          <cell r="BC145">
            <v>17</v>
          </cell>
          <cell r="BD145">
            <v>13</v>
          </cell>
          <cell r="BE145">
            <v>5936.4000000000005</v>
          </cell>
          <cell r="BF145">
            <v>0</v>
          </cell>
          <cell r="BG145">
            <v>137400.44999999998</v>
          </cell>
          <cell r="BH145">
            <v>57250.187499999993</v>
          </cell>
          <cell r="BI145">
            <v>45800.149999999994</v>
          </cell>
          <cell r="BJ145">
            <v>34350.112499999996</v>
          </cell>
          <cell r="BK145">
            <v>0</v>
          </cell>
          <cell r="BL145">
            <v>0</v>
          </cell>
        </row>
        <row r="146">
          <cell r="A146">
            <v>2458</v>
          </cell>
          <cell r="B146" t="str">
            <v>Parkfield Community School</v>
          </cell>
          <cell r="C146">
            <v>46</v>
          </cell>
          <cell r="D146">
            <v>51</v>
          </cell>
          <cell r="E146">
            <v>43</v>
          </cell>
          <cell r="F146">
            <v>0</v>
          </cell>
          <cell r="G146">
            <v>0</v>
          </cell>
          <cell r="H146">
            <v>0</v>
          </cell>
          <cell r="I146">
            <v>690</v>
          </cell>
          <cell r="J146">
            <v>765</v>
          </cell>
          <cell r="K146">
            <v>645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6</v>
          </cell>
          <cell r="V146">
            <v>6</v>
          </cell>
          <cell r="W146">
            <v>6</v>
          </cell>
          <cell r="X146">
            <v>90</v>
          </cell>
          <cell r="Y146">
            <v>135</v>
          </cell>
          <cell r="Z146">
            <v>75</v>
          </cell>
          <cell r="AA146">
            <v>0</v>
          </cell>
          <cell r="AB146">
            <v>0</v>
          </cell>
          <cell r="AC146">
            <v>0</v>
          </cell>
          <cell r="AD146">
            <v>144470.1</v>
          </cell>
          <cell r="AE146">
            <v>30</v>
          </cell>
          <cell r="AF146">
            <v>30</v>
          </cell>
          <cell r="AG146">
            <v>465</v>
          </cell>
          <cell r="AH146">
            <v>15</v>
          </cell>
          <cell r="AI146">
            <v>30</v>
          </cell>
          <cell r="AJ146">
            <v>465</v>
          </cell>
          <cell r="AK146">
            <v>0</v>
          </cell>
          <cell r="AL146">
            <v>45</v>
          </cell>
          <cell r="AM146">
            <v>495</v>
          </cell>
          <cell r="AN146">
            <v>45</v>
          </cell>
          <cell r="AO146">
            <v>105</v>
          </cell>
          <cell r="AP146">
            <v>1425</v>
          </cell>
          <cell r="AQ146">
            <v>338.55</v>
          </cell>
          <cell r="AR146">
            <v>387.15</v>
          </cell>
          <cell r="AS146">
            <v>1444.8000000000002</v>
          </cell>
          <cell r="AT146">
            <v>2170.5</v>
          </cell>
          <cell r="AU146">
            <v>3</v>
          </cell>
          <cell r="AV146">
            <v>0</v>
          </cell>
          <cell r="AW146">
            <v>0</v>
          </cell>
          <cell r="AX146">
            <v>3</v>
          </cell>
          <cell r="AY146">
            <v>206.52631578947367</v>
          </cell>
          <cell r="AZ146">
            <v>0</v>
          </cell>
          <cell r="BA146">
            <v>146847.12631578947</v>
          </cell>
          <cell r="BB146">
            <v>6</v>
          </cell>
          <cell r="BC146">
            <v>9</v>
          </cell>
          <cell r="BD146">
            <v>5</v>
          </cell>
          <cell r="BE146">
            <v>2590.8000000000002</v>
          </cell>
          <cell r="BF146">
            <v>0</v>
          </cell>
          <cell r="BG146">
            <v>149437.92631578946</v>
          </cell>
          <cell r="BH146">
            <v>62265.802631578947</v>
          </cell>
          <cell r="BI146">
            <v>49812.642105263156</v>
          </cell>
          <cell r="BJ146">
            <v>37359.481578947365</v>
          </cell>
          <cell r="BK146">
            <v>0</v>
          </cell>
          <cell r="BL146">
            <v>0</v>
          </cell>
        </row>
        <row r="147">
          <cell r="A147">
            <v>2460</v>
          </cell>
          <cell r="B147" t="str">
            <v>Robin Hood Academy</v>
          </cell>
          <cell r="C147">
            <v>31</v>
          </cell>
          <cell r="D147">
            <v>40</v>
          </cell>
          <cell r="E147">
            <v>31</v>
          </cell>
          <cell r="F147">
            <v>10</v>
          </cell>
          <cell r="G147">
            <v>5</v>
          </cell>
          <cell r="H147">
            <v>9</v>
          </cell>
          <cell r="I147">
            <v>360</v>
          </cell>
          <cell r="J147">
            <v>525</v>
          </cell>
          <cell r="K147">
            <v>330</v>
          </cell>
          <cell r="L147">
            <v>150</v>
          </cell>
          <cell r="M147">
            <v>75</v>
          </cell>
          <cell r="N147">
            <v>135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9</v>
          </cell>
          <cell r="V147">
            <v>9</v>
          </cell>
          <cell r="W147">
            <v>9</v>
          </cell>
          <cell r="X147">
            <v>135</v>
          </cell>
          <cell r="Y147">
            <v>150</v>
          </cell>
          <cell r="Z147">
            <v>90</v>
          </cell>
          <cell r="AA147">
            <v>45</v>
          </cell>
          <cell r="AB147">
            <v>45</v>
          </cell>
          <cell r="AC147">
            <v>45</v>
          </cell>
          <cell r="AD147">
            <v>108454.2</v>
          </cell>
          <cell r="AE147">
            <v>0</v>
          </cell>
          <cell r="AF147">
            <v>0</v>
          </cell>
          <cell r="AG147">
            <v>105</v>
          </cell>
          <cell r="AH147">
            <v>0</v>
          </cell>
          <cell r="AI147">
            <v>0</v>
          </cell>
          <cell r="AJ147">
            <v>105</v>
          </cell>
          <cell r="AK147">
            <v>15</v>
          </cell>
          <cell r="AL147">
            <v>30</v>
          </cell>
          <cell r="AM147">
            <v>180</v>
          </cell>
          <cell r="AN147">
            <v>15</v>
          </cell>
          <cell r="AO147">
            <v>30</v>
          </cell>
          <cell r="AP147">
            <v>390</v>
          </cell>
          <cell r="AQ147">
            <v>118.95</v>
          </cell>
          <cell r="AR147">
            <v>113.1</v>
          </cell>
          <cell r="AS147">
            <v>397.20000000000005</v>
          </cell>
          <cell r="AT147">
            <v>629.25</v>
          </cell>
          <cell r="AU147">
            <v>9</v>
          </cell>
          <cell r="AV147">
            <v>10</v>
          </cell>
          <cell r="AW147">
            <v>6</v>
          </cell>
          <cell r="AX147">
            <v>25</v>
          </cell>
          <cell r="AY147">
            <v>1812.8421052631579</v>
          </cell>
          <cell r="AZ147">
            <v>0</v>
          </cell>
          <cell r="BA147">
            <v>110896.29210526316</v>
          </cell>
          <cell r="BB147">
            <v>9</v>
          </cell>
          <cell r="BC147">
            <v>10</v>
          </cell>
          <cell r="BD147">
            <v>6</v>
          </cell>
          <cell r="BE147">
            <v>3223.2000000000007</v>
          </cell>
          <cell r="BF147">
            <v>0</v>
          </cell>
          <cell r="BG147">
            <v>114119.49210526315</v>
          </cell>
          <cell r="BH147">
            <v>47549.788377192977</v>
          </cell>
          <cell r="BI147">
            <v>38039.830701754385</v>
          </cell>
          <cell r="BJ147">
            <v>28529.873026315789</v>
          </cell>
          <cell r="BK147">
            <v>0</v>
          </cell>
          <cell r="BL147">
            <v>0</v>
          </cell>
        </row>
        <row r="148">
          <cell r="A148">
            <v>2463</v>
          </cell>
          <cell r="B148" t="str">
            <v>Mere Green Primary School</v>
          </cell>
          <cell r="C148">
            <v>34</v>
          </cell>
          <cell r="D148">
            <v>37</v>
          </cell>
          <cell r="E148">
            <v>33</v>
          </cell>
          <cell r="F148">
            <v>15</v>
          </cell>
          <cell r="G148">
            <v>16</v>
          </cell>
          <cell r="H148">
            <v>16</v>
          </cell>
          <cell r="I148">
            <v>510</v>
          </cell>
          <cell r="J148">
            <v>555</v>
          </cell>
          <cell r="K148">
            <v>495</v>
          </cell>
          <cell r="L148">
            <v>210</v>
          </cell>
          <cell r="M148">
            <v>240</v>
          </cell>
          <cell r="N148">
            <v>240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30</v>
          </cell>
          <cell r="Z148">
            <v>30</v>
          </cell>
          <cell r="AA148">
            <v>0</v>
          </cell>
          <cell r="AB148">
            <v>0</v>
          </cell>
          <cell r="AC148">
            <v>0</v>
          </cell>
          <cell r="AD148">
            <v>154551.30000000002</v>
          </cell>
          <cell r="AE148">
            <v>0</v>
          </cell>
          <cell r="AF148">
            <v>0</v>
          </cell>
          <cell r="AG148">
            <v>15</v>
          </cell>
          <cell r="AH148">
            <v>0</v>
          </cell>
          <cell r="AI148">
            <v>0</v>
          </cell>
          <cell r="AJ148">
            <v>15</v>
          </cell>
          <cell r="AK148">
            <v>15</v>
          </cell>
          <cell r="AL148">
            <v>0</v>
          </cell>
          <cell r="AM148">
            <v>15</v>
          </cell>
          <cell r="AN148">
            <v>15</v>
          </cell>
          <cell r="AO148">
            <v>0</v>
          </cell>
          <cell r="AP148">
            <v>45</v>
          </cell>
          <cell r="AQ148">
            <v>118.95</v>
          </cell>
          <cell r="AR148">
            <v>0</v>
          </cell>
          <cell r="AS148">
            <v>45.6</v>
          </cell>
          <cell r="AT148">
            <v>164.55</v>
          </cell>
          <cell r="AU148">
            <v>0</v>
          </cell>
          <cell r="AV148">
            <v>0</v>
          </cell>
          <cell r="AW148">
            <v>2</v>
          </cell>
          <cell r="AX148">
            <v>2</v>
          </cell>
          <cell r="AY148">
            <v>149.15789473684208</v>
          </cell>
          <cell r="AZ148">
            <v>0</v>
          </cell>
          <cell r="BA148">
            <v>154865.00789473686</v>
          </cell>
          <cell r="BB148">
            <v>0</v>
          </cell>
          <cell r="BC148">
            <v>2</v>
          </cell>
          <cell r="BD148">
            <v>2</v>
          </cell>
          <cell r="BE148">
            <v>530.40000000000009</v>
          </cell>
          <cell r="BF148">
            <v>0</v>
          </cell>
          <cell r="BG148">
            <v>155395.40789473685</v>
          </cell>
          <cell r="BH148">
            <v>64748.086622807023</v>
          </cell>
          <cell r="BI148">
            <v>51798.469298245618</v>
          </cell>
          <cell r="BJ148">
            <v>38848.851973684214</v>
          </cell>
          <cell r="BK148">
            <v>0</v>
          </cell>
          <cell r="BL148">
            <v>0</v>
          </cell>
        </row>
        <row r="149">
          <cell r="A149">
            <v>2465</v>
          </cell>
          <cell r="B149" t="str">
            <v>Calshot Primary School</v>
          </cell>
          <cell r="C149">
            <v>39</v>
          </cell>
          <cell r="D149">
            <v>47</v>
          </cell>
          <cell r="E149">
            <v>29</v>
          </cell>
          <cell r="F149">
            <v>0</v>
          </cell>
          <cell r="G149">
            <v>0</v>
          </cell>
          <cell r="H149">
            <v>0</v>
          </cell>
          <cell r="I149">
            <v>585</v>
          </cell>
          <cell r="J149">
            <v>705</v>
          </cell>
          <cell r="K149">
            <v>435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9</v>
          </cell>
          <cell r="V149">
            <v>9</v>
          </cell>
          <cell r="W149">
            <v>9</v>
          </cell>
          <cell r="X149">
            <v>135</v>
          </cell>
          <cell r="Y149">
            <v>60</v>
          </cell>
          <cell r="Z149">
            <v>135</v>
          </cell>
          <cell r="AA149">
            <v>0</v>
          </cell>
          <cell r="AB149">
            <v>0</v>
          </cell>
          <cell r="AC149">
            <v>0</v>
          </cell>
          <cell r="AD149">
            <v>119185.79999999999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15</v>
          </cell>
          <cell r="AM149">
            <v>0</v>
          </cell>
          <cell r="AN149">
            <v>0</v>
          </cell>
          <cell r="AO149">
            <v>15</v>
          </cell>
          <cell r="AP149">
            <v>0</v>
          </cell>
          <cell r="AQ149">
            <v>0</v>
          </cell>
          <cell r="AR149">
            <v>56.55</v>
          </cell>
          <cell r="AS149">
            <v>0</v>
          </cell>
          <cell r="AT149">
            <v>56.55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119242.34999999999</v>
          </cell>
          <cell r="BB149">
            <v>9</v>
          </cell>
          <cell r="BC149">
            <v>4</v>
          </cell>
          <cell r="BD149">
            <v>9</v>
          </cell>
          <cell r="BE149">
            <v>2825.4000000000005</v>
          </cell>
          <cell r="BF149">
            <v>0</v>
          </cell>
          <cell r="BG149">
            <v>122067.74999999999</v>
          </cell>
          <cell r="BH149">
            <v>50861.562499999993</v>
          </cell>
          <cell r="BI149">
            <v>40689.249999999993</v>
          </cell>
          <cell r="BJ149">
            <v>30516.937499999993</v>
          </cell>
          <cell r="BK149">
            <v>0</v>
          </cell>
          <cell r="BL149">
            <v>0</v>
          </cell>
        </row>
        <row r="150">
          <cell r="A150">
            <v>2466</v>
          </cell>
          <cell r="B150" t="str">
            <v>Grove Junior and Infant School</v>
          </cell>
          <cell r="C150">
            <v>52</v>
          </cell>
          <cell r="D150">
            <v>60</v>
          </cell>
          <cell r="E150">
            <v>38</v>
          </cell>
          <cell r="F150">
            <v>8</v>
          </cell>
          <cell r="G150">
            <v>9</v>
          </cell>
          <cell r="H150">
            <v>5</v>
          </cell>
          <cell r="I150">
            <v>780</v>
          </cell>
          <cell r="J150">
            <v>900</v>
          </cell>
          <cell r="K150">
            <v>570</v>
          </cell>
          <cell r="L150">
            <v>120</v>
          </cell>
          <cell r="M150">
            <v>135</v>
          </cell>
          <cell r="N150">
            <v>75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18</v>
          </cell>
          <cell r="V150">
            <v>18</v>
          </cell>
          <cell r="W150">
            <v>18</v>
          </cell>
          <cell r="X150">
            <v>270</v>
          </cell>
          <cell r="Y150">
            <v>285</v>
          </cell>
          <cell r="Z150">
            <v>195</v>
          </cell>
          <cell r="AA150">
            <v>15</v>
          </cell>
          <cell r="AB150">
            <v>15</v>
          </cell>
          <cell r="AC150">
            <v>15</v>
          </cell>
          <cell r="AD150">
            <v>178290.90000000002</v>
          </cell>
          <cell r="AE150">
            <v>30</v>
          </cell>
          <cell r="AF150">
            <v>240</v>
          </cell>
          <cell r="AG150">
            <v>450</v>
          </cell>
          <cell r="AH150">
            <v>15</v>
          </cell>
          <cell r="AI150">
            <v>165</v>
          </cell>
          <cell r="AJ150">
            <v>330</v>
          </cell>
          <cell r="AK150">
            <v>30</v>
          </cell>
          <cell r="AL150">
            <v>180</v>
          </cell>
          <cell r="AM150">
            <v>660</v>
          </cell>
          <cell r="AN150">
            <v>75</v>
          </cell>
          <cell r="AO150">
            <v>585</v>
          </cell>
          <cell r="AP150">
            <v>1440</v>
          </cell>
          <cell r="AQ150">
            <v>576.45000000000005</v>
          </cell>
          <cell r="AR150">
            <v>2135.85</v>
          </cell>
          <cell r="AS150">
            <v>1461.6000000000001</v>
          </cell>
          <cell r="AT150">
            <v>4173.9000000000005</v>
          </cell>
          <cell r="AU150">
            <v>0</v>
          </cell>
          <cell r="AV150">
            <v>19</v>
          </cell>
          <cell r="AW150">
            <v>13</v>
          </cell>
          <cell r="AX150">
            <v>32</v>
          </cell>
          <cell r="AY150">
            <v>2386.5263157894733</v>
          </cell>
          <cell r="AZ150">
            <v>0</v>
          </cell>
          <cell r="BA150">
            <v>184851.32631578948</v>
          </cell>
          <cell r="BB150">
            <v>18</v>
          </cell>
          <cell r="BC150">
            <v>19</v>
          </cell>
          <cell r="BD150">
            <v>13</v>
          </cell>
          <cell r="BE150">
            <v>6446.4000000000005</v>
          </cell>
          <cell r="BF150">
            <v>0</v>
          </cell>
          <cell r="BG150">
            <v>191297.72631578948</v>
          </cell>
          <cell r="BH150">
            <v>79707.385964912275</v>
          </cell>
          <cell r="BI150">
            <v>63765.908771929826</v>
          </cell>
          <cell r="BJ150">
            <v>47824.431578947369</v>
          </cell>
          <cell r="BK150">
            <v>0</v>
          </cell>
          <cell r="BL150">
            <v>0</v>
          </cell>
        </row>
        <row r="151">
          <cell r="A151">
            <v>2471</v>
          </cell>
          <cell r="B151" t="str">
            <v>Westminster Primary School</v>
          </cell>
          <cell r="C151">
            <v>41</v>
          </cell>
          <cell r="D151">
            <v>50</v>
          </cell>
          <cell r="E151">
            <v>40</v>
          </cell>
          <cell r="F151">
            <v>0</v>
          </cell>
          <cell r="G151">
            <v>0</v>
          </cell>
          <cell r="H151">
            <v>0</v>
          </cell>
          <cell r="I151">
            <v>615</v>
          </cell>
          <cell r="J151">
            <v>750</v>
          </cell>
          <cell r="K151">
            <v>600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7</v>
          </cell>
          <cell r="V151">
            <v>7</v>
          </cell>
          <cell r="W151">
            <v>7</v>
          </cell>
          <cell r="X151">
            <v>105</v>
          </cell>
          <cell r="Y151">
            <v>165</v>
          </cell>
          <cell r="Z151">
            <v>30</v>
          </cell>
          <cell r="AA151">
            <v>0</v>
          </cell>
          <cell r="AB151">
            <v>0</v>
          </cell>
          <cell r="AC151">
            <v>0</v>
          </cell>
          <cell r="AD151">
            <v>135201.9</v>
          </cell>
          <cell r="AE151">
            <v>0</v>
          </cell>
          <cell r="AF151">
            <v>330</v>
          </cell>
          <cell r="AG151">
            <v>225</v>
          </cell>
          <cell r="AH151">
            <v>0</v>
          </cell>
          <cell r="AI151">
            <v>315</v>
          </cell>
          <cell r="AJ151">
            <v>210</v>
          </cell>
          <cell r="AK151">
            <v>0</v>
          </cell>
          <cell r="AL151">
            <v>450</v>
          </cell>
          <cell r="AM151">
            <v>210</v>
          </cell>
          <cell r="AN151">
            <v>0</v>
          </cell>
          <cell r="AO151">
            <v>1095</v>
          </cell>
          <cell r="AP151">
            <v>645</v>
          </cell>
          <cell r="AQ151">
            <v>0</v>
          </cell>
          <cell r="AR151">
            <v>4032.45</v>
          </cell>
          <cell r="AS151">
            <v>652.79999999999995</v>
          </cell>
          <cell r="AT151">
            <v>4685.25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139887.15</v>
          </cell>
          <cell r="BB151">
            <v>7</v>
          </cell>
          <cell r="BC151">
            <v>11</v>
          </cell>
          <cell r="BD151">
            <v>2</v>
          </cell>
          <cell r="BE151">
            <v>2580.6000000000004</v>
          </cell>
          <cell r="BF151">
            <v>0</v>
          </cell>
          <cell r="BG151">
            <v>142467.75</v>
          </cell>
          <cell r="BH151">
            <v>59361.5625</v>
          </cell>
          <cell r="BI151">
            <v>47489.25</v>
          </cell>
          <cell r="BJ151">
            <v>35616.9375</v>
          </cell>
          <cell r="BK151">
            <v>0</v>
          </cell>
          <cell r="BL151">
            <v>0</v>
          </cell>
        </row>
        <row r="152">
          <cell r="A152">
            <v>2478</v>
          </cell>
          <cell r="B152" t="str">
            <v>Whitehouse Common Primary School</v>
          </cell>
          <cell r="C152">
            <v>29</v>
          </cell>
          <cell r="D152">
            <v>28</v>
          </cell>
          <cell r="E152">
            <v>29</v>
          </cell>
          <cell r="F152">
            <v>23</v>
          </cell>
          <cell r="G152">
            <v>24</v>
          </cell>
          <cell r="H152">
            <v>23</v>
          </cell>
          <cell r="I152">
            <v>435</v>
          </cell>
          <cell r="J152">
            <v>420</v>
          </cell>
          <cell r="K152">
            <v>435</v>
          </cell>
          <cell r="L152">
            <v>345</v>
          </cell>
          <cell r="M152">
            <v>360</v>
          </cell>
          <cell r="N152">
            <v>345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15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160648.79999999999</v>
          </cell>
          <cell r="AE152">
            <v>0</v>
          </cell>
          <cell r="AF152">
            <v>0</v>
          </cell>
          <cell r="AG152">
            <v>45</v>
          </cell>
          <cell r="AH152">
            <v>0</v>
          </cell>
          <cell r="AI152">
            <v>0</v>
          </cell>
          <cell r="AJ152">
            <v>45</v>
          </cell>
          <cell r="AK152">
            <v>0</v>
          </cell>
          <cell r="AL152">
            <v>0</v>
          </cell>
          <cell r="AM152">
            <v>60</v>
          </cell>
          <cell r="AN152">
            <v>0</v>
          </cell>
          <cell r="AO152">
            <v>0</v>
          </cell>
          <cell r="AP152">
            <v>150</v>
          </cell>
          <cell r="AQ152">
            <v>0</v>
          </cell>
          <cell r="AR152">
            <v>0</v>
          </cell>
          <cell r="AS152">
            <v>152.4</v>
          </cell>
          <cell r="AT152">
            <v>152.4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160801.19999999998</v>
          </cell>
          <cell r="BB152">
            <v>0</v>
          </cell>
          <cell r="BC152">
            <v>1</v>
          </cell>
          <cell r="BD152">
            <v>0</v>
          </cell>
          <cell r="BE152">
            <v>132.60000000000002</v>
          </cell>
          <cell r="BF152">
            <v>0</v>
          </cell>
          <cell r="BG152">
            <v>160933.79999999999</v>
          </cell>
          <cell r="BH152">
            <v>67055.75</v>
          </cell>
          <cell r="BI152">
            <v>53644.6</v>
          </cell>
          <cell r="BJ152">
            <v>40233.449999999997</v>
          </cell>
          <cell r="BK152">
            <v>0</v>
          </cell>
          <cell r="BL152">
            <v>0</v>
          </cell>
        </row>
        <row r="153">
          <cell r="A153">
            <v>2479</v>
          </cell>
          <cell r="B153" t="str">
            <v>Anglesey Primary School</v>
          </cell>
          <cell r="C153">
            <v>82</v>
          </cell>
          <cell r="D153">
            <v>78</v>
          </cell>
          <cell r="E153">
            <v>61</v>
          </cell>
          <cell r="F153">
            <v>9</v>
          </cell>
          <cell r="G153">
            <v>7</v>
          </cell>
          <cell r="H153">
            <v>4</v>
          </cell>
          <cell r="I153">
            <v>1230</v>
          </cell>
          <cell r="J153">
            <v>1170</v>
          </cell>
          <cell r="K153">
            <v>915</v>
          </cell>
          <cell r="L153">
            <v>135</v>
          </cell>
          <cell r="M153">
            <v>105</v>
          </cell>
          <cell r="N153">
            <v>60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19</v>
          </cell>
          <cell r="V153">
            <v>19</v>
          </cell>
          <cell r="W153">
            <v>19</v>
          </cell>
          <cell r="X153">
            <v>285</v>
          </cell>
          <cell r="Y153">
            <v>0</v>
          </cell>
          <cell r="Z153">
            <v>210</v>
          </cell>
          <cell r="AA153">
            <v>30</v>
          </cell>
          <cell r="AB153">
            <v>30</v>
          </cell>
          <cell r="AC153">
            <v>30</v>
          </cell>
          <cell r="AD153">
            <v>249428.4</v>
          </cell>
          <cell r="AE153">
            <v>375</v>
          </cell>
          <cell r="AF153">
            <v>705</v>
          </cell>
          <cell r="AG153">
            <v>60</v>
          </cell>
          <cell r="AH153">
            <v>285</v>
          </cell>
          <cell r="AI153">
            <v>570</v>
          </cell>
          <cell r="AJ153">
            <v>45</v>
          </cell>
          <cell r="AK153">
            <v>480</v>
          </cell>
          <cell r="AL153">
            <v>525</v>
          </cell>
          <cell r="AM153">
            <v>135</v>
          </cell>
          <cell r="AN153">
            <v>1140</v>
          </cell>
          <cell r="AO153">
            <v>1800</v>
          </cell>
          <cell r="AP153">
            <v>240</v>
          </cell>
          <cell r="AQ153">
            <v>8811.4499999999989</v>
          </cell>
          <cell r="AR153">
            <v>6581.5499999999993</v>
          </cell>
          <cell r="AS153">
            <v>244.8</v>
          </cell>
          <cell r="AT153">
            <v>15637.799999999997</v>
          </cell>
          <cell r="AU153">
            <v>19</v>
          </cell>
          <cell r="AV153">
            <v>0</v>
          </cell>
          <cell r="AW153">
            <v>14</v>
          </cell>
          <cell r="AX153">
            <v>33</v>
          </cell>
          <cell r="AY153">
            <v>2352.1052631578946</v>
          </cell>
          <cell r="AZ153">
            <v>0</v>
          </cell>
          <cell r="BA153">
            <v>267418.30526315793</v>
          </cell>
          <cell r="BB153">
            <v>19</v>
          </cell>
          <cell r="BC153">
            <v>0</v>
          </cell>
          <cell r="BD153">
            <v>14</v>
          </cell>
          <cell r="BE153">
            <v>4182</v>
          </cell>
          <cell r="BF153">
            <v>0</v>
          </cell>
          <cell r="BG153">
            <v>271600.30526315793</v>
          </cell>
          <cell r="BH153">
            <v>113166.79385964913</v>
          </cell>
          <cell r="BI153">
            <v>90533.435087719306</v>
          </cell>
          <cell r="BJ153">
            <v>67900.076315789483</v>
          </cell>
          <cell r="BK153">
            <v>0</v>
          </cell>
          <cell r="BL153">
            <v>0</v>
          </cell>
        </row>
        <row r="154">
          <cell r="A154">
            <v>2480</v>
          </cell>
          <cell r="B154" t="str">
            <v>Wychall Primary School</v>
          </cell>
          <cell r="C154">
            <v>12</v>
          </cell>
          <cell r="D154">
            <v>23</v>
          </cell>
          <cell r="E154">
            <v>3</v>
          </cell>
          <cell r="F154">
            <v>4</v>
          </cell>
          <cell r="G154">
            <v>7</v>
          </cell>
          <cell r="H154">
            <v>3</v>
          </cell>
          <cell r="I154">
            <v>180</v>
          </cell>
          <cell r="J154">
            <v>345</v>
          </cell>
          <cell r="K154">
            <v>0</v>
          </cell>
          <cell r="L154">
            <v>60</v>
          </cell>
          <cell r="M154">
            <v>105</v>
          </cell>
          <cell r="N154">
            <v>45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195</v>
          </cell>
          <cell r="Z154">
            <v>105</v>
          </cell>
          <cell r="AA154">
            <v>0</v>
          </cell>
          <cell r="AB154">
            <v>0</v>
          </cell>
          <cell r="AC154">
            <v>0</v>
          </cell>
          <cell r="AD154">
            <v>51544.200000000004</v>
          </cell>
          <cell r="AE154">
            <v>165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285</v>
          </cell>
          <cell r="AL154">
            <v>0</v>
          </cell>
          <cell r="AM154">
            <v>30</v>
          </cell>
          <cell r="AN154">
            <v>450</v>
          </cell>
          <cell r="AO154">
            <v>0</v>
          </cell>
          <cell r="AP154">
            <v>30</v>
          </cell>
          <cell r="AQ154">
            <v>3467.8499999999995</v>
          </cell>
          <cell r="AR154">
            <v>0</v>
          </cell>
          <cell r="AS154">
            <v>31.2</v>
          </cell>
          <cell r="AT154">
            <v>3499.0499999999993</v>
          </cell>
          <cell r="AU154">
            <v>0</v>
          </cell>
          <cell r="AV154">
            <v>13</v>
          </cell>
          <cell r="AW154">
            <v>0</v>
          </cell>
          <cell r="AX154">
            <v>13</v>
          </cell>
          <cell r="AY154">
            <v>969.52631578947376</v>
          </cell>
          <cell r="AZ154">
            <v>0</v>
          </cell>
          <cell r="BA154">
            <v>56012.776315789473</v>
          </cell>
          <cell r="BB154">
            <v>0</v>
          </cell>
          <cell r="BC154">
            <v>13</v>
          </cell>
          <cell r="BD154">
            <v>7</v>
          </cell>
          <cell r="BE154">
            <v>2652.0000000000005</v>
          </cell>
          <cell r="BF154">
            <v>0</v>
          </cell>
          <cell r="BG154">
            <v>58664.776315789473</v>
          </cell>
          <cell r="BH154">
            <v>24443.656798245614</v>
          </cell>
          <cell r="BI154">
            <v>19554.925438596492</v>
          </cell>
          <cell r="BJ154">
            <v>14666.19407894737</v>
          </cell>
          <cell r="BK154">
            <v>0</v>
          </cell>
          <cell r="BL154">
            <v>0</v>
          </cell>
        </row>
        <row r="155">
          <cell r="A155">
            <v>2481</v>
          </cell>
          <cell r="B155" t="str">
            <v>Rookery School</v>
          </cell>
          <cell r="C155">
            <v>48</v>
          </cell>
          <cell r="D155">
            <v>48</v>
          </cell>
          <cell r="E155">
            <v>36</v>
          </cell>
          <cell r="F155">
            <v>3</v>
          </cell>
          <cell r="G155">
            <v>0</v>
          </cell>
          <cell r="H155">
            <v>2</v>
          </cell>
          <cell r="I155">
            <v>720</v>
          </cell>
          <cell r="J155">
            <v>720</v>
          </cell>
          <cell r="K155">
            <v>540</v>
          </cell>
          <cell r="L155">
            <v>45</v>
          </cell>
          <cell r="M155">
            <v>0</v>
          </cell>
          <cell r="N155">
            <v>30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36</v>
          </cell>
          <cell r="V155">
            <v>36</v>
          </cell>
          <cell r="W155">
            <v>36</v>
          </cell>
          <cell r="X155">
            <v>540</v>
          </cell>
          <cell r="Y155">
            <v>255</v>
          </cell>
          <cell r="Z155">
            <v>210</v>
          </cell>
          <cell r="AA155">
            <v>15</v>
          </cell>
          <cell r="AB155">
            <v>15</v>
          </cell>
          <cell r="AC155">
            <v>15</v>
          </cell>
          <cell r="AD155">
            <v>141705.90000000002</v>
          </cell>
          <cell r="AE155">
            <v>0</v>
          </cell>
          <cell r="AF155">
            <v>30</v>
          </cell>
          <cell r="AG155">
            <v>600</v>
          </cell>
          <cell r="AH155">
            <v>0</v>
          </cell>
          <cell r="AI155">
            <v>0</v>
          </cell>
          <cell r="AJ155">
            <v>465</v>
          </cell>
          <cell r="AK155">
            <v>0</v>
          </cell>
          <cell r="AL155">
            <v>30</v>
          </cell>
          <cell r="AM155">
            <v>660</v>
          </cell>
          <cell r="AN155">
            <v>0</v>
          </cell>
          <cell r="AO155">
            <v>60</v>
          </cell>
          <cell r="AP155">
            <v>1725</v>
          </cell>
          <cell r="AQ155">
            <v>0</v>
          </cell>
          <cell r="AR155">
            <v>217.5</v>
          </cell>
          <cell r="AS155">
            <v>1746</v>
          </cell>
          <cell r="AT155">
            <v>1963.5</v>
          </cell>
          <cell r="AU155">
            <v>14</v>
          </cell>
          <cell r="AV155">
            <v>0</v>
          </cell>
          <cell r="AW155">
            <v>0</v>
          </cell>
          <cell r="AX155">
            <v>14</v>
          </cell>
          <cell r="AY155">
            <v>963.78947368421041</v>
          </cell>
          <cell r="AZ155">
            <v>0</v>
          </cell>
          <cell r="BA155">
            <v>144633.18947368424</v>
          </cell>
          <cell r="BB155">
            <v>36</v>
          </cell>
          <cell r="BC155">
            <v>17</v>
          </cell>
          <cell r="BD155">
            <v>14</v>
          </cell>
          <cell r="BE155">
            <v>8517</v>
          </cell>
          <cell r="BF155">
            <v>0</v>
          </cell>
          <cell r="BG155">
            <v>153150.18947368424</v>
          </cell>
          <cell r="BH155">
            <v>63812.578947368427</v>
          </cell>
          <cell r="BI155">
            <v>51050.063157894743</v>
          </cell>
          <cell r="BJ155">
            <v>38287.547368421059</v>
          </cell>
          <cell r="BK155">
            <v>0</v>
          </cell>
          <cell r="BL155">
            <v>0</v>
          </cell>
        </row>
        <row r="156">
          <cell r="A156">
            <v>2482</v>
          </cell>
          <cell r="B156" t="str">
            <v>Wattville Primary School</v>
          </cell>
          <cell r="C156">
            <v>48</v>
          </cell>
          <cell r="D156">
            <v>46</v>
          </cell>
          <cell r="E156">
            <v>36</v>
          </cell>
          <cell r="F156">
            <v>0</v>
          </cell>
          <cell r="G156">
            <v>0</v>
          </cell>
          <cell r="H156">
            <v>0</v>
          </cell>
          <cell r="I156">
            <v>720</v>
          </cell>
          <cell r="J156">
            <v>690</v>
          </cell>
          <cell r="K156">
            <v>540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15</v>
          </cell>
          <cell r="V156">
            <v>15</v>
          </cell>
          <cell r="W156">
            <v>15</v>
          </cell>
          <cell r="X156">
            <v>225</v>
          </cell>
          <cell r="Y156">
            <v>195</v>
          </cell>
          <cell r="Z156">
            <v>180</v>
          </cell>
          <cell r="AA156">
            <v>0</v>
          </cell>
          <cell r="AB156">
            <v>0</v>
          </cell>
          <cell r="AC156">
            <v>0</v>
          </cell>
          <cell r="AD156">
            <v>134470.20000000001</v>
          </cell>
          <cell r="AE156">
            <v>0</v>
          </cell>
          <cell r="AF156">
            <v>0</v>
          </cell>
          <cell r="AG156">
            <v>690</v>
          </cell>
          <cell r="AH156">
            <v>0</v>
          </cell>
          <cell r="AI156">
            <v>0</v>
          </cell>
          <cell r="AJ156">
            <v>510</v>
          </cell>
          <cell r="AK156">
            <v>0</v>
          </cell>
          <cell r="AL156">
            <v>0</v>
          </cell>
          <cell r="AM156">
            <v>615</v>
          </cell>
          <cell r="AN156">
            <v>0</v>
          </cell>
          <cell r="AO156">
            <v>0</v>
          </cell>
          <cell r="AP156">
            <v>1815</v>
          </cell>
          <cell r="AQ156">
            <v>0</v>
          </cell>
          <cell r="AR156">
            <v>0</v>
          </cell>
          <cell r="AS156">
            <v>1832.4</v>
          </cell>
          <cell r="AT156">
            <v>1832.4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136302.6</v>
          </cell>
          <cell r="BB156">
            <v>15</v>
          </cell>
          <cell r="BC156">
            <v>13</v>
          </cell>
          <cell r="BD156">
            <v>12</v>
          </cell>
          <cell r="BE156">
            <v>5151</v>
          </cell>
          <cell r="BF156">
            <v>0</v>
          </cell>
          <cell r="BG156">
            <v>141453.6</v>
          </cell>
          <cell r="BH156">
            <v>58939.000000000007</v>
          </cell>
          <cell r="BI156">
            <v>47151.200000000004</v>
          </cell>
          <cell r="BJ156">
            <v>35363.4</v>
          </cell>
          <cell r="BK156">
            <v>0</v>
          </cell>
          <cell r="BL156">
            <v>0</v>
          </cell>
        </row>
        <row r="157">
          <cell r="A157">
            <v>2486</v>
          </cell>
          <cell r="B157" t="str">
            <v>Forestdale Primary School</v>
          </cell>
          <cell r="C157">
            <v>17</v>
          </cell>
          <cell r="D157">
            <v>20</v>
          </cell>
          <cell r="E157">
            <v>11</v>
          </cell>
          <cell r="F157">
            <v>1</v>
          </cell>
          <cell r="G157">
            <v>1</v>
          </cell>
          <cell r="H157">
            <v>0</v>
          </cell>
          <cell r="I157">
            <v>255</v>
          </cell>
          <cell r="J157">
            <v>300</v>
          </cell>
          <cell r="K157">
            <v>165</v>
          </cell>
          <cell r="L157">
            <v>15</v>
          </cell>
          <cell r="M157">
            <v>15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9</v>
          </cell>
          <cell r="V157">
            <v>9</v>
          </cell>
          <cell r="W157">
            <v>9</v>
          </cell>
          <cell r="X157">
            <v>135</v>
          </cell>
          <cell r="Y157">
            <v>225</v>
          </cell>
          <cell r="Z157">
            <v>105</v>
          </cell>
          <cell r="AA157">
            <v>0</v>
          </cell>
          <cell r="AB157">
            <v>0</v>
          </cell>
          <cell r="AC157">
            <v>0</v>
          </cell>
          <cell r="AD157">
            <v>51950.700000000004</v>
          </cell>
          <cell r="AE157">
            <v>210</v>
          </cell>
          <cell r="AF157">
            <v>45</v>
          </cell>
          <cell r="AG157">
            <v>0</v>
          </cell>
          <cell r="AH157">
            <v>135</v>
          </cell>
          <cell r="AI157">
            <v>30</v>
          </cell>
          <cell r="AJ157">
            <v>0</v>
          </cell>
          <cell r="AK157">
            <v>225</v>
          </cell>
          <cell r="AL157">
            <v>60</v>
          </cell>
          <cell r="AM157">
            <v>0</v>
          </cell>
          <cell r="AN157">
            <v>570</v>
          </cell>
          <cell r="AO157">
            <v>135</v>
          </cell>
          <cell r="AP157">
            <v>0</v>
          </cell>
          <cell r="AQ157">
            <v>4392</v>
          </cell>
          <cell r="AR157">
            <v>495.9</v>
          </cell>
          <cell r="AS157">
            <v>0</v>
          </cell>
          <cell r="AT157">
            <v>4887.8999999999996</v>
          </cell>
          <cell r="AU157">
            <v>8</v>
          </cell>
          <cell r="AV157">
            <v>15</v>
          </cell>
          <cell r="AW157">
            <v>7</v>
          </cell>
          <cell r="AX157">
            <v>30</v>
          </cell>
          <cell r="AY157">
            <v>2191.4736842105262</v>
          </cell>
          <cell r="AZ157">
            <v>0</v>
          </cell>
          <cell r="BA157">
            <v>59030.073684210533</v>
          </cell>
          <cell r="BB157">
            <v>9</v>
          </cell>
          <cell r="BC157">
            <v>15</v>
          </cell>
          <cell r="BD157">
            <v>7</v>
          </cell>
          <cell r="BE157">
            <v>4018.8000000000006</v>
          </cell>
          <cell r="BF157">
            <v>0</v>
          </cell>
          <cell r="BG157">
            <v>63048.873684210535</v>
          </cell>
          <cell r="BH157">
            <v>26270.364035087725</v>
          </cell>
          <cell r="BI157">
            <v>21016.291228070178</v>
          </cell>
          <cell r="BJ157">
            <v>15762.218421052634</v>
          </cell>
          <cell r="BK157">
            <v>0</v>
          </cell>
          <cell r="BL157">
            <v>0</v>
          </cell>
        </row>
        <row r="158">
          <cell r="A158">
            <v>3002</v>
          </cell>
          <cell r="B158" t="str">
            <v>Christ Church C.E. Primary (NC) School</v>
          </cell>
          <cell r="C158">
            <v>22</v>
          </cell>
          <cell r="D158">
            <v>25</v>
          </cell>
          <cell r="E158">
            <v>19</v>
          </cell>
          <cell r="F158">
            <v>0</v>
          </cell>
          <cell r="G158">
            <v>0</v>
          </cell>
          <cell r="H158">
            <v>0</v>
          </cell>
          <cell r="I158">
            <v>324</v>
          </cell>
          <cell r="J158">
            <v>363</v>
          </cell>
          <cell r="K158">
            <v>279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11</v>
          </cell>
          <cell r="V158">
            <v>11</v>
          </cell>
          <cell r="W158">
            <v>11</v>
          </cell>
          <cell r="X158">
            <v>159</v>
          </cell>
          <cell r="Y158">
            <v>135</v>
          </cell>
          <cell r="Z158">
            <v>120</v>
          </cell>
          <cell r="AA158">
            <v>0</v>
          </cell>
          <cell r="AB158">
            <v>0</v>
          </cell>
          <cell r="AC158">
            <v>0</v>
          </cell>
          <cell r="AD158">
            <v>66552.180000000008</v>
          </cell>
          <cell r="AE158">
            <v>234</v>
          </cell>
          <cell r="AF158">
            <v>30</v>
          </cell>
          <cell r="AG158">
            <v>45</v>
          </cell>
          <cell r="AH158">
            <v>219</v>
          </cell>
          <cell r="AI158">
            <v>15</v>
          </cell>
          <cell r="AJ158">
            <v>30</v>
          </cell>
          <cell r="AK158">
            <v>204</v>
          </cell>
          <cell r="AL158">
            <v>30</v>
          </cell>
          <cell r="AM158">
            <v>84</v>
          </cell>
          <cell r="AN158">
            <v>657</v>
          </cell>
          <cell r="AO158">
            <v>75</v>
          </cell>
          <cell r="AP158">
            <v>159</v>
          </cell>
          <cell r="AQ158">
            <v>5067.2700000000004</v>
          </cell>
          <cell r="AR158">
            <v>274.04999999999995</v>
          </cell>
          <cell r="AS158">
            <v>161.76</v>
          </cell>
          <cell r="AT158">
            <v>5503.0800000000008</v>
          </cell>
          <cell r="AU158">
            <v>11</v>
          </cell>
          <cell r="AV158">
            <v>9</v>
          </cell>
          <cell r="AW158">
            <v>8</v>
          </cell>
          <cell r="AX158">
            <v>28</v>
          </cell>
          <cell r="AY158">
            <v>2025.1052631578946</v>
          </cell>
          <cell r="AZ158">
            <v>0</v>
          </cell>
          <cell r="BA158">
            <v>74080.365263157903</v>
          </cell>
          <cell r="BB158">
            <v>11</v>
          </cell>
          <cell r="BC158">
            <v>9</v>
          </cell>
          <cell r="BD158">
            <v>8</v>
          </cell>
          <cell r="BE158">
            <v>3600.6000000000004</v>
          </cell>
          <cell r="BF158">
            <v>0</v>
          </cell>
          <cell r="BG158">
            <v>77680.965263157908</v>
          </cell>
          <cell r="BH158">
            <v>32367.068859649131</v>
          </cell>
          <cell r="BI158">
            <v>25893.655087719304</v>
          </cell>
          <cell r="BJ158">
            <v>19420.241315789477</v>
          </cell>
          <cell r="BK158">
            <v>0</v>
          </cell>
          <cell r="BL158">
            <v>0</v>
          </cell>
        </row>
        <row r="159">
          <cell r="A159">
            <v>3015</v>
          </cell>
          <cell r="B159" t="str">
            <v>St Mary's CofE Primary &amp; Nursery Academy Handsworth</v>
          </cell>
          <cell r="C159">
            <v>26</v>
          </cell>
          <cell r="D159">
            <v>30</v>
          </cell>
          <cell r="E159">
            <v>21</v>
          </cell>
          <cell r="F159">
            <v>2</v>
          </cell>
          <cell r="G159">
            <v>5</v>
          </cell>
          <cell r="H159">
            <v>2</v>
          </cell>
          <cell r="I159">
            <v>390</v>
          </cell>
          <cell r="J159">
            <v>450</v>
          </cell>
          <cell r="K159">
            <v>315</v>
          </cell>
          <cell r="L159">
            <v>30</v>
          </cell>
          <cell r="M159">
            <v>75</v>
          </cell>
          <cell r="N159">
            <v>30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30</v>
          </cell>
          <cell r="AA159">
            <v>0</v>
          </cell>
          <cell r="AB159">
            <v>0</v>
          </cell>
          <cell r="AC159">
            <v>0</v>
          </cell>
          <cell r="AD159">
            <v>89023.5</v>
          </cell>
          <cell r="AE159">
            <v>0</v>
          </cell>
          <cell r="AF159">
            <v>165</v>
          </cell>
          <cell r="AG159">
            <v>60</v>
          </cell>
          <cell r="AH159">
            <v>0</v>
          </cell>
          <cell r="AI159">
            <v>165</v>
          </cell>
          <cell r="AJ159">
            <v>60</v>
          </cell>
          <cell r="AK159">
            <v>0</v>
          </cell>
          <cell r="AL159">
            <v>270</v>
          </cell>
          <cell r="AM159">
            <v>0</v>
          </cell>
          <cell r="AN159">
            <v>0</v>
          </cell>
          <cell r="AO159">
            <v>600</v>
          </cell>
          <cell r="AP159">
            <v>120</v>
          </cell>
          <cell r="AQ159">
            <v>0</v>
          </cell>
          <cell r="AR159">
            <v>2214.15</v>
          </cell>
          <cell r="AS159">
            <v>120</v>
          </cell>
          <cell r="AT159">
            <v>2334.15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91357.65</v>
          </cell>
          <cell r="BB159">
            <v>0</v>
          </cell>
          <cell r="BC159">
            <v>0</v>
          </cell>
          <cell r="BD159">
            <v>2</v>
          </cell>
          <cell r="BE159">
            <v>265.20000000000005</v>
          </cell>
          <cell r="BF159">
            <v>0</v>
          </cell>
          <cell r="BG159">
            <v>91622.849999999991</v>
          </cell>
          <cell r="BH159">
            <v>38176.1875</v>
          </cell>
          <cell r="BI159">
            <v>30540.949999999997</v>
          </cell>
          <cell r="BJ159">
            <v>22905.712499999998</v>
          </cell>
          <cell r="BK159">
            <v>0</v>
          </cell>
          <cell r="BL159">
            <v>0</v>
          </cell>
        </row>
        <row r="160">
          <cell r="A160">
            <v>3302</v>
          </cell>
          <cell r="B160" t="str">
            <v>St Barnabas CE Primary School</v>
          </cell>
          <cell r="C160">
            <v>37</v>
          </cell>
          <cell r="D160">
            <v>35</v>
          </cell>
          <cell r="E160">
            <v>36</v>
          </cell>
          <cell r="F160">
            <v>11</v>
          </cell>
          <cell r="G160">
            <v>17</v>
          </cell>
          <cell r="H160">
            <v>10</v>
          </cell>
          <cell r="I160">
            <v>555</v>
          </cell>
          <cell r="J160">
            <v>525</v>
          </cell>
          <cell r="K160">
            <v>540</v>
          </cell>
          <cell r="L160">
            <v>165</v>
          </cell>
          <cell r="M160">
            <v>240</v>
          </cell>
          <cell r="N160">
            <v>150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10</v>
          </cell>
          <cell r="V160">
            <v>10</v>
          </cell>
          <cell r="W160">
            <v>10</v>
          </cell>
          <cell r="X160">
            <v>150</v>
          </cell>
          <cell r="Y160">
            <v>180</v>
          </cell>
          <cell r="Z160">
            <v>120</v>
          </cell>
          <cell r="AA160">
            <v>45</v>
          </cell>
          <cell r="AB160">
            <v>45</v>
          </cell>
          <cell r="AC160">
            <v>45</v>
          </cell>
          <cell r="AD160">
            <v>149510.69999999998</v>
          </cell>
          <cell r="AE160">
            <v>60</v>
          </cell>
          <cell r="AF160">
            <v>60</v>
          </cell>
          <cell r="AG160">
            <v>45</v>
          </cell>
          <cell r="AH160">
            <v>60</v>
          </cell>
          <cell r="AI160">
            <v>75</v>
          </cell>
          <cell r="AJ160">
            <v>45</v>
          </cell>
          <cell r="AK160">
            <v>45</v>
          </cell>
          <cell r="AL160">
            <v>90</v>
          </cell>
          <cell r="AM160">
            <v>60</v>
          </cell>
          <cell r="AN160">
            <v>165</v>
          </cell>
          <cell r="AO160">
            <v>225</v>
          </cell>
          <cell r="AP160">
            <v>150</v>
          </cell>
          <cell r="AQ160">
            <v>1271.8499999999999</v>
          </cell>
          <cell r="AR160">
            <v>830.84999999999991</v>
          </cell>
          <cell r="AS160">
            <v>152.4</v>
          </cell>
          <cell r="AT160">
            <v>2255.1</v>
          </cell>
          <cell r="AU160">
            <v>10</v>
          </cell>
          <cell r="AV160">
            <v>12</v>
          </cell>
          <cell r="AW160">
            <v>8</v>
          </cell>
          <cell r="AX160">
            <v>30</v>
          </cell>
          <cell r="AY160">
            <v>2180</v>
          </cell>
          <cell r="AZ160">
            <v>0</v>
          </cell>
          <cell r="BA160">
            <v>153945.79999999999</v>
          </cell>
          <cell r="BB160">
            <v>10</v>
          </cell>
          <cell r="BC160">
            <v>12</v>
          </cell>
          <cell r="BD160">
            <v>8</v>
          </cell>
          <cell r="BE160">
            <v>3876.0000000000005</v>
          </cell>
          <cell r="BF160">
            <v>0</v>
          </cell>
          <cell r="BG160">
            <v>157821.79999999999</v>
          </cell>
          <cell r="BH160">
            <v>65759.083333333328</v>
          </cell>
          <cell r="BI160">
            <v>52607.266666666663</v>
          </cell>
          <cell r="BJ160">
            <v>39455.449999999997</v>
          </cell>
          <cell r="BK160">
            <v>0</v>
          </cell>
          <cell r="BL160">
            <v>0</v>
          </cell>
        </row>
        <row r="161">
          <cell r="A161">
            <v>3306</v>
          </cell>
          <cell r="B161" t="str">
            <v>St John's CE Primary School</v>
          </cell>
          <cell r="C161">
            <v>48</v>
          </cell>
          <cell r="D161">
            <v>45</v>
          </cell>
          <cell r="E161">
            <v>49</v>
          </cell>
          <cell r="F161">
            <v>1</v>
          </cell>
          <cell r="G161">
            <v>0</v>
          </cell>
          <cell r="H161">
            <v>1</v>
          </cell>
          <cell r="I161">
            <v>705</v>
          </cell>
          <cell r="J161">
            <v>675</v>
          </cell>
          <cell r="K161">
            <v>720</v>
          </cell>
          <cell r="L161">
            <v>15</v>
          </cell>
          <cell r="M161">
            <v>0</v>
          </cell>
          <cell r="N161">
            <v>15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9</v>
          </cell>
          <cell r="V161">
            <v>9</v>
          </cell>
          <cell r="W161">
            <v>9</v>
          </cell>
          <cell r="X161">
            <v>135</v>
          </cell>
          <cell r="Y161">
            <v>270</v>
          </cell>
          <cell r="Z161">
            <v>180</v>
          </cell>
          <cell r="AA161">
            <v>0</v>
          </cell>
          <cell r="AB161">
            <v>0</v>
          </cell>
          <cell r="AC161">
            <v>0</v>
          </cell>
          <cell r="AD161">
            <v>146096.1</v>
          </cell>
          <cell r="AE161">
            <v>0</v>
          </cell>
          <cell r="AF161">
            <v>15</v>
          </cell>
          <cell r="AG161">
            <v>630</v>
          </cell>
          <cell r="AH161">
            <v>0</v>
          </cell>
          <cell r="AI161">
            <v>15</v>
          </cell>
          <cell r="AJ161">
            <v>645</v>
          </cell>
          <cell r="AK161">
            <v>0</v>
          </cell>
          <cell r="AL161">
            <v>0</v>
          </cell>
          <cell r="AM161">
            <v>585</v>
          </cell>
          <cell r="AN161">
            <v>0</v>
          </cell>
          <cell r="AO161">
            <v>30</v>
          </cell>
          <cell r="AP161">
            <v>1860</v>
          </cell>
          <cell r="AQ161">
            <v>0</v>
          </cell>
          <cell r="AR161">
            <v>108.75</v>
          </cell>
          <cell r="AS161">
            <v>1884</v>
          </cell>
          <cell r="AT161">
            <v>1992.75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148088.85</v>
          </cell>
          <cell r="BB161">
            <v>9</v>
          </cell>
          <cell r="BC161">
            <v>18</v>
          </cell>
          <cell r="BD161">
            <v>12</v>
          </cell>
          <cell r="BE161">
            <v>5079.6000000000004</v>
          </cell>
          <cell r="BF161">
            <v>0</v>
          </cell>
          <cell r="BG161">
            <v>153168.45000000001</v>
          </cell>
          <cell r="BH161">
            <v>63820.1875</v>
          </cell>
          <cell r="BI161">
            <v>51056.15</v>
          </cell>
          <cell r="BJ161">
            <v>38292.112500000003</v>
          </cell>
          <cell r="BK161">
            <v>0</v>
          </cell>
          <cell r="BL161">
            <v>0</v>
          </cell>
        </row>
        <row r="162">
          <cell r="A162">
            <v>3310</v>
          </cell>
          <cell r="B162" t="str">
            <v>St Vincent's Catholic Primary School</v>
          </cell>
          <cell r="C162">
            <v>20</v>
          </cell>
          <cell r="D162">
            <v>31</v>
          </cell>
          <cell r="E162">
            <v>15</v>
          </cell>
          <cell r="F162">
            <v>1</v>
          </cell>
          <cell r="G162">
            <v>4</v>
          </cell>
          <cell r="H162">
            <v>1</v>
          </cell>
          <cell r="I162">
            <v>300</v>
          </cell>
          <cell r="J162">
            <v>465</v>
          </cell>
          <cell r="K162">
            <v>225</v>
          </cell>
          <cell r="L162">
            <v>15</v>
          </cell>
          <cell r="M162">
            <v>60</v>
          </cell>
          <cell r="N162">
            <v>15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9</v>
          </cell>
          <cell r="V162">
            <v>9</v>
          </cell>
          <cell r="W162">
            <v>9</v>
          </cell>
          <cell r="X162">
            <v>135</v>
          </cell>
          <cell r="Y162">
            <v>255</v>
          </cell>
          <cell r="Z162">
            <v>75</v>
          </cell>
          <cell r="AA162">
            <v>15</v>
          </cell>
          <cell r="AB162">
            <v>15</v>
          </cell>
          <cell r="AC162">
            <v>15</v>
          </cell>
          <cell r="AD162">
            <v>74796</v>
          </cell>
          <cell r="AE162">
            <v>165</v>
          </cell>
          <cell r="AF162">
            <v>105</v>
          </cell>
          <cell r="AG162">
            <v>0</v>
          </cell>
          <cell r="AH162">
            <v>105</v>
          </cell>
          <cell r="AI162">
            <v>90</v>
          </cell>
          <cell r="AJ162">
            <v>0</v>
          </cell>
          <cell r="AK162">
            <v>255</v>
          </cell>
          <cell r="AL162">
            <v>120</v>
          </cell>
          <cell r="AM162">
            <v>30</v>
          </cell>
          <cell r="AN162">
            <v>525</v>
          </cell>
          <cell r="AO162">
            <v>315</v>
          </cell>
          <cell r="AP162">
            <v>30</v>
          </cell>
          <cell r="AQ162">
            <v>4062.5999999999995</v>
          </cell>
          <cell r="AR162">
            <v>1157.0999999999999</v>
          </cell>
          <cell r="AS162">
            <v>31.2</v>
          </cell>
          <cell r="AT162">
            <v>5250.8999999999987</v>
          </cell>
          <cell r="AU162">
            <v>9</v>
          </cell>
          <cell r="AV162">
            <v>1</v>
          </cell>
          <cell r="AW162">
            <v>0</v>
          </cell>
          <cell r="AX162">
            <v>10</v>
          </cell>
          <cell r="AY162">
            <v>694.15789473684208</v>
          </cell>
          <cell r="AZ162">
            <v>0</v>
          </cell>
          <cell r="BA162">
            <v>80741.057894736834</v>
          </cell>
          <cell r="BB162">
            <v>9</v>
          </cell>
          <cell r="BC162">
            <v>17</v>
          </cell>
          <cell r="BD162">
            <v>5</v>
          </cell>
          <cell r="BE162">
            <v>4018.8</v>
          </cell>
          <cell r="BF162">
            <v>0</v>
          </cell>
          <cell r="BG162">
            <v>84759.857894736837</v>
          </cell>
          <cell r="BH162">
            <v>35316.607456140351</v>
          </cell>
          <cell r="BI162">
            <v>28253.28596491228</v>
          </cell>
          <cell r="BJ162">
            <v>21189.964473684209</v>
          </cell>
          <cell r="BK162">
            <v>0</v>
          </cell>
          <cell r="BL162">
            <v>0</v>
          </cell>
        </row>
        <row r="163">
          <cell r="A163">
            <v>3311</v>
          </cell>
          <cell r="B163" t="str">
            <v>St Michael's Church of England Primary School</v>
          </cell>
          <cell r="C163">
            <v>21</v>
          </cell>
          <cell r="D163">
            <v>33</v>
          </cell>
          <cell r="E163">
            <v>18</v>
          </cell>
          <cell r="F163">
            <v>6</v>
          </cell>
          <cell r="G163">
            <v>7</v>
          </cell>
          <cell r="H163">
            <v>5</v>
          </cell>
          <cell r="I163">
            <v>315</v>
          </cell>
          <cell r="J163">
            <v>495</v>
          </cell>
          <cell r="K163">
            <v>270</v>
          </cell>
          <cell r="L163">
            <v>90</v>
          </cell>
          <cell r="M163">
            <v>105</v>
          </cell>
          <cell r="N163">
            <v>75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8</v>
          </cell>
          <cell r="V163">
            <v>8</v>
          </cell>
          <cell r="W163">
            <v>8</v>
          </cell>
          <cell r="X163">
            <v>120</v>
          </cell>
          <cell r="Y163">
            <v>120</v>
          </cell>
          <cell r="Z163">
            <v>90</v>
          </cell>
          <cell r="AA163">
            <v>30</v>
          </cell>
          <cell r="AB163">
            <v>30</v>
          </cell>
          <cell r="AC163">
            <v>30</v>
          </cell>
          <cell r="AD163">
            <v>93251.099999999991</v>
          </cell>
          <cell r="AE163">
            <v>135</v>
          </cell>
          <cell r="AF163">
            <v>75</v>
          </cell>
          <cell r="AG163">
            <v>15</v>
          </cell>
          <cell r="AH163">
            <v>105</v>
          </cell>
          <cell r="AI163">
            <v>75</v>
          </cell>
          <cell r="AJ163">
            <v>15</v>
          </cell>
          <cell r="AK163">
            <v>255</v>
          </cell>
          <cell r="AL163">
            <v>90</v>
          </cell>
          <cell r="AM163">
            <v>0</v>
          </cell>
          <cell r="AN163">
            <v>495</v>
          </cell>
          <cell r="AO163">
            <v>240</v>
          </cell>
          <cell r="AP163">
            <v>30</v>
          </cell>
          <cell r="AQ163">
            <v>3843</v>
          </cell>
          <cell r="AR163">
            <v>883.05</v>
          </cell>
          <cell r="AS163">
            <v>30</v>
          </cell>
          <cell r="AT163">
            <v>4756.05</v>
          </cell>
          <cell r="AU163">
            <v>8</v>
          </cell>
          <cell r="AV163">
            <v>8</v>
          </cell>
          <cell r="AW163">
            <v>6</v>
          </cell>
          <cell r="AX163">
            <v>22</v>
          </cell>
          <cell r="AY163">
            <v>1594.8421052631579</v>
          </cell>
          <cell r="AZ163">
            <v>0</v>
          </cell>
          <cell r="BA163">
            <v>99601.992105263154</v>
          </cell>
          <cell r="BB163">
            <v>8</v>
          </cell>
          <cell r="BC163">
            <v>8</v>
          </cell>
          <cell r="BD163">
            <v>6</v>
          </cell>
          <cell r="BE163">
            <v>2835.6000000000004</v>
          </cell>
          <cell r="BF163">
            <v>0</v>
          </cell>
          <cell r="BG163">
            <v>102437.59210526316</v>
          </cell>
          <cell r="BH163">
            <v>42682.330043859649</v>
          </cell>
          <cell r="BI163">
            <v>34145.864035087718</v>
          </cell>
          <cell r="BJ163">
            <v>25609.398026315786</v>
          </cell>
          <cell r="BK163">
            <v>0</v>
          </cell>
          <cell r="BL163">
            <v>0</v>
          </cell>
        </row>
        <row r="164">
          <cell r="A164">
            <v>3314</v>
          </cell>
          <cell r="B164" t="str">
            <v>ST Thomas CE Academy</v>
          </cell>
          <cell r="C164">
            <v>25</v>
          </cell>
          <cell r="D164">
            <v>26</v>
          </cell>
          <cell r="E164">
            <v>26</v>
          </cell>
          <cell r="F164">
            <v>3</v>
          </cell>
          <cell r="G164">
            <v>2</v>
          </cell>
          <cell r="H164">
            <v>3</v>
          </cell>
          <cell r="I164">
            <v>375</v>
          </cell>
          <cell r="J164">
            <v>390</v>
          </cell>
          <cell r="K164">
            <v>390</v>
          </cell>
          <cell r="L164">
            <v>45</v>
          </cell>
          <cell r="M164">
            <v>25</v>
          </cell>
          <cell r="N164">
            <v>45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8</v>
          </cell>
          <cell r="V164">
            <v>8</v>
          </cell>
          <cell r="W164">
            <v>8</v>
          </cell>
          <cell r="X164">
            <v>120</v>
          </cell>
          <cell r="Y164">
            <v>165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87126.5</v>
          </cell>
          <cell r="AE164">
            <v>210</v>
          </cell>
          <cell r="AF164">
            <v>30</v>
          </cell>
          <cell r="AG164">
            <v>0</v>
          </cell>
          <cell r="AH164">
            <v>210</v>
          </cell>
          <cell r="AI164">
            <v>30</v>
          </cell>
          <cell r="AJ164">
            <v>0</v>
          </cell>
          <cell r="AK164">
            <v>210</v>
          </cell>
          <cell r="AL164">
            <v>15</v>
          </cell>
          <cell r="AM164">
            <v>30</v>
          </cell>
          <cell r="AN164">
            <v>630</v>
          </cell>
          <cell r="AO164">
            <v>75</v>
          </cell>
          <cell r="AP164">
            <v>30</v>
          </cell>
          <cell r="AQ164">
            <v>4867.8</v>
          </cell>
          <cell r="AR164">
            <v>274.05</v>
          </cell>
          <cell r="AS164">
            <v>31.2</v>
          </cell>
          <cell r="AT164">
            <v>5173.05</v>
          </cell>
          <cell r="AU164">
            <v>8</v>
          </cell>
          <cell r="AV164">
            <v>11</v>
          </cell>
          <cell r="AW164">
            <v>0</v>
          </cell>
          <cell r="AX164">
            <v>19</v>
          </cell>
          <cell r="AY164">
            <v>1371.1052631578946</v>
          </cell>
          <cell r="AZ164">
            <v>0</v>
          </cell>
          <cell r="BA164">
            <v>93670.655263157896</v>
          </cell>
          <cell r="BB164">
            <v>8</v>
          </cell>
          <cell r="BC164">
            <v>11</v>
          </cell>
          <cell r="BD164">
            <v>0</v>
          </cell>
          <cell r="BE164">
            <v>2437.8000000000002</v>
          </cell>
          <cell r="BF164">
            <v>0</v>
          </cell>
          <cell r="BG164">
            <v>96108.455263157899</v>
          </cell>
          <cell r="BH164">
            <v>40045.189692982458</v>
          </cell>
          <cell r="BI164">
            <v>32036.151754385966</v>
          </cell>
          <cell r="BJ164">
            <v>24027.113815789475</v>
          </cell>
          <cell r="BK164">
            <v>0</v>
          </cell>
          <cell r="BL164">
            <v>0</v>
          </cell>
        </row>
        <row r="165">
          <cell r="A165">
            <v>3317</v>
          </cell>
          <cell r="B165" t="str">
            <v>Holy Family Catholic Primary School</v>
          </cell>
          <cell r="C165">
            <v>26</v>
          </cell>
          <cell r="D165">
            <v>24</v>
          </cell>
          <cell r="E165">
            <v>22</v>
          </cell>
          <cell r="F165">
            <v>3</v>
          </cell>
          <cell r="G165">
            <v>1</v>
          </cell>
          <cell r="H165">
            <v>2</v>
          </cell>
          <cell r="I165">
            <v>390</v>
          </cell>
          <cell r="J165">
            <v>360</v>
          </cell>
          <cell r="K165">
            <v>330</v>
          </cell>
          <cell r="L165">
            <v>45</v>
          </cell>
          <cell r="M165">
            <v>15</v>
          </cell>
          <cell r="N165">
            <v>30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8</v>
          </cell>
          <cell r="V165">
            <v>8</v>
          </cell>
          <cell r="W165">
            <v>8</v>
          </cell>
          <cell r="X165">
            <v>120</v>
          </cell>
          <cell r="Y165">
            <v>120</v>
          </cell>
          <cell r="Z165">
            <v>105</v>
          </cell>
          <cell r="AA165">
            <v>0</v>
          </cell>
          <cell r="AB165">
            <v>0</v>
          </cell>
          <cell r="AC165">
            <v>0</v>
          </cell>
          <cell r="AD165">
            <v>80486.999999999985</v>
          </cell>
          <cell r="AE165">
            <v>0</v>
          </cell>
          <cell r="AF165">
            <v>0</v>
          </cell>
          <cell r="AG165">
            <v>255</v>
          </cell>
          <cell r="AH165">
            <v>0</v>
          </cell>
          <cell r="AI165">
            <v>0</v>
          </cell>
          <cell r="AJ165">
            <v>240</v>
          </cell>
          <cell r="AK165">
            <v>0</v>
          </cell>
          <cell r="AL165">
            <v>15</v>
          </cell>
          <cell r="AM165">
            <v>255</v>
          </cell>
          <cell r="AN165">
            <v>0</v>
          </cell>
          <cell r="AO165">
            <v>15</v>
          </cell>
          <cell r="AP165">
            <v>750</v>
          </cell>
          <cell r="AQ165">
            <v>0</v>
          </cell>
          <cell r="AR165">
            <v>56.55</v>
          </cell>
          <cell r="AS165">
            <v>759.6</v>
          </cell>
          <cell r="AT165">
            <v>816.15</v>
          </cell>
          <cell r="AU165">
            <v>5</v>
          </cell>
          <cell r="AV165">
            <v>8</v>
          </cell>
          <cell r="AW165">
            <v>7</v>
          </cell>
          <cell r="AX165">
            <v>20</v>
          </cell>
          <cell r="AY165">
            <v>1462.8947368421052</v>
          </cell>
          <cell r="AZ165">
            <v>0</v>
          </cell>
          <cell r="BA165">
            <v>82766.044736842086</v>
          </cell>
          <cell r="BB165">
            <v>8</v>
          </cell>
          <cell r="BC165">
            <v>8</v>
          </cell>
          <cell r="BD165">
            <v>7</v>
          </cell>
          <cell r="BE165">
            <v>2968.2000000000003</v>
          </cell>
          <cell r="BF165">
            <v>0</v>
          </cell>
          <cell r="BG165">
            <v>85734.244736842084</v>
          </cell>
          <cell r="BH165">
            <v>35722.601973684199</v>
          </cell>
          <cell r="BI165">
            <v>28578.08157894736</v>
          </cell>
          <cell r="BJ165">
            <v>21433.561184210521</v>
          </cell>
          <cell r="BK165">
            <v>0</v>
          </cell>
          <cell r="BL165">
            <v>0</v>
          </cell>
        </row>
        <row r="166">
          <cell r="A166">
            <v>3319</v>
          </cell>
          <cell r="B166" t="str">
            <v>Christ The King Catholic Primary School</v>
          </cell>
          <cell r="C166">
            <v>33</v>
          </cell>
          <cell r="D166">
            <v>32</v>
          </cell>
          <cell r="E166">
            <v>33</v>
          </cell>
          <cell r="F166">
            <v>10</v>
          </cell>
          <cell r="G166">
            <v>11</v>
          </cell>
          <cell r="H166">
            <v>13</v>
          </cell>
          <cell r="I166">
            <v>495</v>
          </cell>
          <cell r="J166">
            <v>480</v>
          </cell>
          <cell r="K166">
            <v>495</v>
          </cell>
          <cell r="L166">
            <v>150</v>
          </cell>
          <cell r="M166">
            <v>165</v>
          </cell>
          <cell r="N166">
            <v>195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16</v>
          </cell>
          <cell r="V166">
            <v>16</v>
          </cell>
          <cell r="W166">
            <v>16</v>
          </cell>
          <cell r="X166">
            <v>240</v>
          </cell>
          <cell r="Y166">
            <v>105</v>
          </cell>
          <cell r="Z166">
            <v>195</v>
          </cell>
          <cell r="AA166">
            <v>45</v>
          </cell>
          <cell r="AB166">
            <v>45</v>
          </cell>
          <cell r="AC166">
            <v>45</v>
          </cell>
          <cell r="AD166">
            <v>135771</v>
          </cell>
          <cell r="AE166">
            <v>180</v>
          </cell>
          <cell r="AF166">
            <v>180</v>
          </cell>
          <cell r="AG166">
            <v>30</v>
          </cell>
          <cell r="AH166">
            <v>180</v>
          </cell>
          <cell r="AI166">
            <v>195</v>
          </cell>
          <cell r="AJ166">
            <v>30</v>
          </cell>
          <cell r="AK166">
            <v>225</v>
          </cell>
          <cell r="AL166">
            <v>150</v>
          </cell>
          <cell r="AM166">
            <v>30</v>
          </cell>
          <cell r="AN166">
            <v>585</v>
          </cell>
          <cell r="AO166">
            <v>525</v>
          </cell>
          <cell r="AP166">
            <v>90</v>
          </cell>
          <cell r="AQ166">
            <v>4529.25</v>
          </cell>
          <cell r="AR166">
            <v>1927.05</v>
          </cell>
          <cell r="AS166">
            <v>91.2</v>
          </cell>
          <cell r="AT166">
            <v>6547.5</v>
          </cell>
          <cell r="AU166">
            <v>16</v>
          </cell>
          <cell r="AV166">
            <v>7</v>
          </cell>
          <cell r="AW166">
            <v>6</v>
          </cell>
          <cell r="AX166">
            <v>29</v>
          </cell>
          <cell r="AY166">
            <v>2071</v>
          </cell>
          <cell r="AZ166">
            <v>0</v>
          </cell>
          <cell r="BA166">
            <v>144389.5</v>
          </cell>
          <cell r="BB166">
            <v>16</v>
          </cell>
          <cell r="BC166">
            <v>7</v>
          </cell>
          <cell r="BD166">
            <v>13</v>
          </cell>
          <cell r="BE166">
            <v>4610.4000000000005</v>
          </cell>
          <cell r="BF166">
            <v>0</v>
          </cell>
          <cell r="BG166">
            <v>148999.9</v>
          </cell>
          <cell r="BH166">
            <v>62083.291666666664</v>
          </cell>
          <cell r="BI166">
            <v>49666.633333333331</v>
          </cell>
          <cell r="BJ166">
            <v>37249.974999999999</v>
          </cell>
          <cell r="BK166">
            <v>0</v>
          </cell>
          <cell r="BL166">
            <v>0</v>
          </cell>
        </row>
        <row r="167">
          <cell r="A167">
            <v>3322</v>
          </cell>
          <cell r="B167" t="str">
            <v>Maryvale Catholic Primary School</v>
          </cell>
          <cell r="C167">
            <v>19</v>
          </cell>
          <cell r="D167">
            <v>23</v>
          </cell>
          <cell r="E167">
            <v>12</v>
          </cell>
          <cell r="F167">
            <v>7</v>
          </cell>
          <cell r="G167">
            <v>10</v>
          </cell>
          <cell r="H167">
            <v>5</v>
          </cell>
          <cell r="I167">
            <v>285</v>
          </cell>
          <cell r="J167">
            <v>345</v>
          </cell>
          <cell r="K167">
            <v>180</v>
          </cell>
          <cell r="L167">
            <v>105</v>
          </cell>
          <cell r="M167">
            <v>150</v>
          </cell>
          <cell r="N167">
            <v>75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3</v>
          </cell>
          <cell r="V167">
            <v>3</v>
          </cell>
          <cell r="W167">
            <v>3</v>
          </cell>
          <cell r="X167">
            <v>45</v>
          </cell>
          <cell r="Y167">
            <v>135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78942.3</v>
          </cell>
          <cell r="AE167">
            <v>45</v>
          </cell>
          <cell r="AF167">
            <v>30</v>
          </cell>
          <cell r="AG167">
            <v>15</v>
          </cell>
          <cell r="AH167">
            <v>15</v>
          </cell>
          <cell r="AI167">
            <v>30</v>
          </cell>
          <cell r="AJ167">
            <v>15</v>
          </cell>
          <cell r="AK167">
            <v>15</v>
          </cell>
          <cell r="AL167">
            <v>15</v>
          </cell>
          <cell r="AM167">
            <v>0</v>
          </cell>
          <cell r="AN167">
            <v>75</v>
          </cell>
          <cell r="AO167">
            <v>75</v>
          </cell>
          <cell r="AP167">
            <v>30</v>
          </cell>
          <cell r="AQ167">
            <v>567.29999999999995</v>
          </cell>
          <cell r="AR167">
            <v>274.05</v>
          </cell>
          <cell r="AS167">
            <v>30</v>
          </cell>
          <cell r="AT167">
            <v>871.34999999999991</v>
          </cell>
          <cell r="AU167">
            <v>0</v>
          </cell>
          <cell r="AV167">
            <v>3</v>
          </cell>
          <cell r="AW167">
            <v>0</v>
          </cell>
          <cell r="AX167">
            <v>3</v>
          </cell>
          <cell r="AY167">
            <v>223.73684210526318</v>
          </cell>
          <cell r="AZ167">
            <v>0</v>
          </cell>
          <cell r="BA167">
            <v>80037.386842105276</v>
          </cell>
          <cell r="BB167">
            <v>3</v>
          </cell>
          <cell r="BC167">
            <v>9</v>
          </cell>
          <cell r="BD167">
            <v>0</v>
          </cell>
          <cell r="BE167">
            <v>1560.6000000000001</v>
          </cell>
          <cell r="BF167">
            <v>0</v>
          </cell>
          <cell r="BG167">
            <v>81597.986842105282</v>
          </cell>
          <cell r="BH167">
            <v>33999.161184210534</v>
          </cell>
          <cell r="BI167">
            <v>27199.328947368427</v>
          </cell>
          <cell r="BJ167">
            <v>20399.49671052632</v>
          </cell>
          <cell r="BK167">
            <v>0</v>
          </cell>
          <cell r="BL167">
            <v>0</v>
          </cell>
        </row>
        <row r="168">
          <cell r="A168">
            <v>3323</v>
          </cell>
          <cell r="B168" t="str">
            <v>Oratory R.C. Primary and Nursery School</v>
          </cell>
          <cell r="C168">
            <v>18</v>
          </cell>
          <cell r="D168">
            <v>19</v>
          </cell>
          <cell r="E168">
            <v>14</v>
          </cell>
          <cell r="F168">
            <v>0</v>
          </cell>
          <cell r="G168">
            <v>0</v>
          </cell>
          <cell r="H168">
            <v>0</v>
          </cell>
          <cell r="I168">
            <v>270</v>
          </cell>
          <cell r="J168">
            <v>285</v>
          </cell>
          <cell r="K168">
            <v>210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4</v>
          </cell>
          <cell r="V168">
            <v>4</v>
          </cell>
          <cell r="W168">
            <v>4</v>
          </cell>
          <cell r="X168">
            <v>60</v>
          </cell>
          <cell r="Y168">
            <v>75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52763.700000000004</v>
          </cell>
          <cell r="AE168">
            <v>180</v>
          </cell>
          <cell r="AF168">
            <v>0</v>
          </cell>
          <cell r="AG168">
            <v>30</v>
          </cell>
          <cell r="AH168">
            <v>150</v>
          </cell>
          <cell r="AI168">
            <v>0</v>
          </cell>
          <cell r="AJ168">
            <v>15</v>
          </cell>
          <cell r="AK168">
            <v>195</v>
          </cell>
          <cell r="AL168">
            <v>0</v>
          </cell>
          <cell r="AM168">
            <v>30</v>
          </cell>
          <cell r="AN168">
            <v>525</v>
          </cell>
          <cell r="AO168">
            <v>0</v>
          </cell>
          <cell r="AP168">
            <v>75</v>
          </cell>
          <cell r="AQ168">
            <v>4053.45</v>
          </cell>
          <cell r="AR168">
            <v>0</v>
          </cell>
          <cell r="AS168">
            <v>75.599999999999994</v>
          </cell>
          <cell r="AT168">
            <v>4129.05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56892.750000000007</v>
          </cell>
          <cell r="BB168">
            <v>4</v>
          </cell>
          <cell r="BC168">
            <v>5</v>
          </cell>
          <cell r="BD168">
            <v>0</v>
          </cell>
          <cell r="BE168">
            <v>1152.6000000000001</v>
          </cell>
          <cell r="BF168">
            <v>0</v>
          </cell>
          <cell r="BG168">
            <v>58045.350000000006</v>
          </cell>
          <cell r="BH168">
            <v>24185.5625</v>
          </cell>
          <cell r="BI168">
            <v>19348.45</v>
          </cell>
          <cell r="BJ168">
            <v>14511.337500000001</v>
          </cell>
          <cell r="BK168">
            <v>0</v>
          </cell>
          <cell r="BL168">
            <v>0</v>
          </cell>
        </row>
        <row r="169">
          <cell r="A169">
            <v>3325</v>
          </cell>
          <cell r="B169" t="str">
            <v>The Rosary Catholic Primary School</v>
          </cell>
          <cell r="C169">
            <v>21</v>
          </cell>
          <cell r="D169">
            <v>39</v>
          </cell>
          <cell r="E169">
            <v>24</v>
          </cell>
          <cell r="F169">
            <v>3</v>
          </cell>
          <cell r="G169">
            <v>0</v>
          </cell>
          <cell r="H169">
            <v>1</v>
          </cell>
          <cell r="I169">
            <v>315</v>
          </cell>
          <cell r="J169">
            <v>585</v>
          </cell>
          <cell r="K169">
            <v>360</v>
          </cell>
          <cell r="L169">
            <v>45</v>
          </cell>
          <cell r="M169">
            <v>0</v>
          </cell>
          <cell r="N169">
            <v>15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4</v>
          </cell>
          <cell r="V169">
            <v>4</v>
          </cell>
          <cell r="W169">
            <v>4</v>
          </cell>
          <cell r="X169">
            <v>60</v>
          </cell>
          <cell r="Y169">
            <v>180</v>
          </cell>
          <cell r="Z169">
            <v>75</v>
          </cell>
          <cell r="AA169">
            <v>0</v>
          </cell>
          <cell r="AB169">
            <v>0</v>
          </cell>
          <cell r="AC169">
            <v>0</v>
          </cell>
          <cell r="AD169">
            <v>90974.7</v>
          </cell>
          <cell r="AE169">
            <v>15</v>
          </cell>
          <cell r="AF169">
            <v>30</v>
          </cell>
          <cell r="AG169">
            <v>165</v>
          </cell>
          <cell r="AH169">
            <v>15</v>
          </cell>
          <cell r="AI169">
            <v>30</v>
          </cell>
          <cell r="AJ169">
            <v>210</v>
          </cell>
          <cell r="AK169">
            <v>30</v>
          </cell>
          <cell r="AL169">
            <v>30</v>
          </cell>
          <cell r="AM169">
            <v>360</v>
          </cell>
          <cell r="AN169">
            <v>60</v>
          </cell>
          <cell r="AO169">
            <v>90</v>
          </cell>
          <cell r="AP169">
            <v>735</v>
          </cell>
          <cell r="AQ169">
            <v>466.65</v>
          </cell>
          <cell r="AR169">
            <v>330.6</v>
          </cell>
          <cell r="AS169">
            <v>751.2</v>
          </cell>
          <cell r="AT169">
            <v>1548.45</v>
          </cell>
          <cell r="AU169">
            <v>4</v>
          </cell>
          <cell r="AV169">
            <v>0</v>
          </cell>
          <cell r="AW169">
            <v>0</v>
          </cell>
          <cell r="AX169">
            <v>4</v>
          </cell>
          <cell r="AY169">
            <v>275.36842105263156</v>
          </cell>
          <cell r="AZ169">
            <v>0</v>
          </cell>
          <cell r="BA169">
            <v>92798.51842105262</v>
          </cell>
          <cell r="BB169">
            <v>4</v>
          </cell>
          <cell r="BC169">
            <v>12</v>
          </cell>
          <cell r="BD169">
            <v>5</v>
          </cell>
          <cell r="BE169">
            <v>2743.8</v>
          </cell>
          <cell r="BF169">
            <v>0</v>
          </cell>
          <cell r="BG169">
            <v>95542.318421052623</v>
          </cell>
          <cell r="BH169">
            <v>39809.29934210526</v>
          </cell>
          <cell r="BI169">
            <v>31847.439473684208</v>
          </cell>
          <cell r="BJ169">
            <v>23885.579605263156</v>
          </cell>
          <cell r="BK169">
            <v>0</v>
          </cell>
          <cell r="BL169">
            <v>0</v>
          </cell>
        </row>
        <row r="170">
          <cell r="A170">
            <v>3328</v>
          </cell>
          <cell r="B170" t="str">
            <v>Our Lady of Lourdes Catholic Primary (NC)</v>
          </cell>
          <cell r="C170">
            <v>22</v>
          </cell>
          <cell r="D170">
            <v>17</v>
          </cell>
          <cell r="E170">
            <v>22</v>
          </cell>
          <cell r="F170">
            <v>0</v>
          </cell>
          <cell r="G170">
            <v>0</v>
          </cell>
          <cell r="H170">
            <v>0</v>
          </cell>
          <cell r="I170">
            <v>330</v>
          </cell>
          <cell r="J170">
            <v>255</v>
          </cell>
          <cell r="K170">
            <v>330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9</v>
          </cell>
          <cell r="V170">
            <v>9</v>
          </cell>
          <cell r="W170">
            <v>9</v>
          </cell>
          <cell r="X170">
            <v>135</v>
          </cell>
          <cell r="Y170">
            <v>60</v>
          </cell>
          <cell r="Z170">
            <v>90</v>
          </cell>
          <cell r="AA170">
            <v>0</v>
          </cell>
          <cell r="AB170">
            <v>0</v>
          </cell>
          <cell r="AC170">
            <v>0</v>
          </cell>
          <cell r="AD170">
            <v>62682.3</v>
          </cell>
          <cell r="AE170">
            <v>105</v>
          </cell>
          <cell r="AF170">
            <v>75</v>
          </cell>
          <cell r="AG170">
            <v>60</v>
          </cell>
          <cell r="AH170">
            <v>105</v>
          </cell>
          <cell r="AI170">
            <v>75</v>
          </cell>
          <cell r="AJ170">
            <v>60</v>
          </cell>
          <cell r="AK170">
            <v>30</v>
          </cell>
          <cell r="AL170">
            <v>45</v>
          </cell>
          <cell r="AM170">
            <v>30</v>
          </cell>
          <cell r="AN170">
            <v>240</v>
          </cell>
          <cell r="AO170">
            <v>195</v>
          </cell>
          <cell r="AP170">
            <v>150</v>
          </cell>
          <cell r="AQ170">
            <v>1839.15</v>
          </cell>
          <cell r="AR170">
            <v>713.4</v>
          </cell>
          <cell r="AS170">
            <v>151.19999999999999</v>
          </cell>
          <cell r="AT170">
            <v>2703.75</v>
          </cell>
          <cell r="AU170">
            <v>0</v>
          </cell>
          <cell r="AV170">
            <v>4</v>
          </cell>
          <cell r="AW170">
            <v>0</v>
          </cell>
          <cell r="AX170">
            <v>4</v>
          </cell>
          <cell r="AY170">
            <v>298.31578947368422</v>
          </cell>
          <cell r="AZ170">
            <v>0</v>
          </cell>
          <cell r="BA170">
            <v>65684.365789473683</v>
          </cell>
          <cell r="BB170">
            <v>9</v>
          </cell>
          <cell r="BC170">
            <v>4</v>
          </cell>
          <cell r="BD170">
            <v>6</v>
          </cell>
          <cell r="BE170">
            <v>2427.6000000000004</v>
          </cell>
          <cell r="BF170">
            <v>0</v>
          </cell>
          <cell r="BG170">
            <v>68111.965789473688</v>
          </cell>
          <cell r="BH170">
            <v>28379.985745614034</v>
          </cell>
          <cell r="BI170">
            <v>22703.988596491228</v>
          </cell>
          <cell r="BJ170">
            <v>17027.991447368422</v>
          </cell>
          <cell r="BK170">
            <v>0</v>
          </cell>
          <cell r="BL170">
            <v>0</v>
          </cell>
        </row>
        <row r="171">
          <cell r="A171">
            <v>3329</v>
          </cell>
          <cell r="B171" t="str">
            <v>St Augustine's Catholic Primary School</v>
          </cell>
          <cell r="C171">
            <v>33</v>
          </cell>
          <cell r="D171">
            <v>32</v>
          </cell>
          <cell r="E171">
            <v>33</v>
          </cell>
          <cell r="F171">
            <v>0</v>
          </cell>
          <cell r="G171">
            <v>3</v>
          </cell>
          <cell r="H171">
            <v>0</v>
          </cell>
          <cell r="I171">
            <v>495</v>
          </cell>
          <cell r="J171">
            <v>480</v>
          </cell>
          <cell r="K171">
            <v>495</v>
          </cell>
          <cell r="L171">
            <v>0</v>
          </cell>
          <cell r="M171">
            <v>45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9</v>
          </cell>
          <cell r="V171">
            <v>9</v>
          </cell>
          <cell r="W171">
            <v>9</v>
          </cell>
          <cell r="X171">
            <v>135</v>
          </cell>
          <cell r="Y171">
            <v>255</v>
          </cell>
          <cell r="Z171">
            <v>135</v>
          </cell>
          <cell r="AA171">
            <v>0</v>
          </cell>
          <cell r="AB171">
            <v>0</v>
          </cell>
          <cell r="AC171">
            <v>0</v>
          </cell>
          <cell r="AD171">
            <v>104064</v>
          </cell>
          <cell r="AE171">
            <v>0</v>
          </cell>
          <cell r="AF171">
            <v>90</v>
          </cell>
          <cell r="AG171">
            <v>285</v>
          </cell>
          <cell r="AH171">
            <v>0</v>
          </cell>
          <cell r="AI171">
            <v>75</v>
          </cell>
          <cell r="AJ171">
            <v>270</v>
          </cell>
          <cell r="AK171">
            <v>0</v>
          </cell>
          <cell r="AL171">
            <v>90</v>
          </cell>
          <cell r="AM171">
            <v>285</v>
          </cell>
          <cell r="AN171">
            <v>0</v>
          </cell>
          <cell r="AO171">
            <v>255</v>
          </cell>
          <cell r="AP171">
            <v>840</v>
          </cell>
          <cell r="AQ171">
            <v>0</v>
          </cell>
          <cell r="AR171">
            <v>935.25</v>
          </cell>
          <cell r="AS171">
            <v>850.80000000000018</v>
          </cell>
          <cell r="AT171">
            <v>1786.0500000000002</v>
          </cell>
          <cell r="AU171">
            <v>9</v>
          </cell>
          <cell r="AV171">
            <v>17</v>
          </cell>
          <cell r="AW171">
            <v>9</v>
          </cell>
          <cell r="AX171">
            <v>35</v>
          </cell>
          <cell r="AY171">
            <v>2558.6315789473683</v>
          </cell>
          <cell r="AZ171">
            <v>0</v>
          </cell>
          <cell r="BA171">
            <v>108408.68157894738</v>
          </cell>
          <cell r="BB171">
            <v>9</v>
          </cell>
          <cell r="BC171">
            <v>17</v>
          </cell>
          <cell r="BD171">
            <v>9</v>
          </cell>
          <cell r="BE171">
            <v>4549.2000000000007</v>
          </cell>
          <cell r="BF171">
            <v>0</v>
          </cell>
          <cell r="BG171">
            <v>112957.88157894737</v>
          </cell>
          <cell r="BH171">
            <v>47065.783991228076</v>
          </cell>
          <cell r="BI171">
            <v>37652.627192982458</v>
          </cell>
          <cell r="BJ171">
            <v>28239.470394736843</v>
          </cell>
          <cell r="BK171">
            <v>0</v>
          </cell>
          <cell r="BL171">
            <v>0</v>
          </cell>
        </row>
        <row r="172">
          <cell r="A172">
            <v>3330</v>
          </cell>
          <cell r="B172" t="str">
            <v>St. Brigid's Catholic Primary School</v>
          </cell>
          <cell r="C172">
            <v>32</v>
          </cell>
          <cell r="D172">
            <v>32</v>
          </cell>
          <cell r="E172">
            <v>29</v>
          </cell>
          <cell r="F172">
            <v>13</v>
          </cell>
          <cell r="G172">
            <v>17</v>
          </cell>
          <cell r="H172">
            <v>12</v>
          </cell>
          <cell r="I172">
            <v>480</v>
          </cell>
          <cell r="J172">
            <v>480</v>
          </cell>
          <cell r="K172">
            <v>435</v>
          </cell>
          <cell r="L172">
            <v>170</v>
          </cell>
          <cell r="M172">
            <v>247.5</v>
          </cell>
          <cell r="N172">
            <v>180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8</v>
          </cell>
          <cell r="V172">
            <v>8</v>
          </cell>
          <cell r="W172">
            <v>8</v>
          </cell>
          <cell r="X172">
            <v>120</v>
          </cell>
          <cell r="Y172">
            <v>120</v>
          </cell>
          <cell r="Z172">
            <v>105</v>
          </cell>
          <cell r="AA172">
            <v>30</v>
          </cell>
          <cell r="AB172">
            <v>30</v>
          </cell>
          <cell r="AC172">
            <v>30</v>
          </cell>
          <cell r="AD172">
            <v>137058.25</v>
          </cell>
          <cell r="AE172">
            <v>135</v>
          </cell>
          <cell r="AF172">
            <v>75</v>
          </cell>
          <cell r="AG172">
            <v>15</v>
          </cell>
          <cell r="AH172">
            <v>135</v>
          </cell>
          <cell r="AI172">
            <v>45</v>
          </cell>
          <cell r="AJ172">
            <v>15</v>
          </cell>
          <cell r="AK172">
            <v>195</v>
          </cell>
          <cell r="AL172">
            <v>15</v>
          </cell>
          <cell r="AM172">
            <v>30</v>
          </cell>
          <cell r="AN172">
            <v>465</v>
          </cell>
          <cell r="AO172">
            <v>135</v>
          </cell>
          <cell r="AP172">
            <v>60</v>
          </cell>
          <cell r="AQ172">
            <v>3605.1000000000004</v>
          </cell>
          <cell r="AR172">
            <v>487.2</v>
          </cell>
          <cell r="AS172">
            <v>61.2</v>
          </cell>
          <cell r="AT172">
            <v>4153.5</v>
          </cell>
          <cell r="AU172">
            <v>1</v>
          </cell>
          <cell r="AV172">
            <v>1</v>
          </cell>
          <cell r="AW172">
            <v>0</v>
          </cell>
          <cell r="AX172">
            <v>2</v>
          </cell>
          <cell r="AY172">
            <v>143.42105263157896</v>
          </cell>
          <cell r="AZ172">
            <v>0</v>
          </cell>
          <cell r="BA172">
            <v>141355.17105263157</v>
          </cell>
          <cell r="BB172">
            <v>8</v>
          </cell>
          <cell r="BC172">
            <v>8</v>
          </cell>
          <cell r="BD172">
            <v>7</v>
          </cell>
          <cell r="BE172">
            <v>2968.2000000000003</v>
          </cell>
          <cell r="BF172">
            <v>0</v>
          </cell>
          <cell r="BG172">
            <v>144323.37105263158</v>
          </cell>
          <cell r="BH172">
            <v>60134.737938596489</v>
          </cell>
          <cell r="BI172">
            <v>48107.790350877192</v>
          </cell>
          <cell r="BJ172">
            <v>36080.842763157896</v>
          </cell>
          <cell r="BK172">
            <v>0</v>
          </cell>
          <cell r="BL172">
            <v>0</v>
          </cell>
        </row>
        <row r="173">
          <cell r="A173">
            <v>3331</v>
          </cell>
          <cell r="B173" t="str">
            <v>St. Catherine of Siena Catholic Primary School</v>
          </cell>
          <cell r="C173">
            <v>36</v>
          </cell>
          <cell r="D173">
            <v>34</v>
          </cell>
          <cell r="E173">
            <v>30</v>
          </cell>
          <cell r="F173">
            <v>8</v>
          </cell>
          <cell r="G173">
            <v>7</v>
          </cell>
          <cell r="H173">
            <v>5</v>
          </cell>
          <cell r="I173">
            <v>540</v>
          </cell>
          <cell r="J173">
            <v>510</v>
          </cell>
          <cell r="K173">
            <v>450</v>
          </cell>
          <cell r="L173">
            <v>120</v>
          </cell>
          <cell r="M173">
            <v>105</v>
          </cell>
          <cell r="N173">
            <v>75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6</v>
          </cell>
          <cell r="V173">
            <v>6</v>
          </cell>
          <cell r="W173">
            <v>6</v>
          </cell>
          <cell r="X173">
            <v>90</v>
          </cell>
          <cell r="Y173">
            <v>90</v>
          </cell>
          <cell r="Z173">
            <v>90</v>
          </cell>
          <cell r="AA173">
            <v>0</v>
          </cell>
          <cell r="AB173">
            <v>0</v>
          </cell>
          <cell r="AC173">
            <v>0</v>
          </cell>
          <cell r="AD173">
            <v>123982.5</v>
          </cell>
          <cell r="AE173">
            <v>270</v>
          </cell>
          <cell r="AF173">
            <v>15</v>
          </cell>
          <cell r="AG173">
            <v>30</v>
          </cell>
          <cell r="AH173">
            <v>225</v>
          </cell>
          <cell r="AI173">
            <v>15</v>
          </cell>
          <cell r="AJ173">
            <v>15</v>
          </cell>
          <cell r="AK173">
            <v>240</v>
          </cell>
          <cell r="AL173">
            <v>30</v>
          </cell>
          <cell r="AM173">
            <v>15</v>
          </cell>
          <cell r="AN173">
            <v>735</v>
          </cell>
          <cell r="AO173">
            <v>60</v>
          </cell>
          <cell r="AP173">
            <v>60</v>
          </cell>
          <cell r="AQ173">
            <v>5663.8499999999995</v>
          </cell>
          <cell r="AR173">
            <v>221.85</v>
          </cell>
          <cell r="AS173">
            <v>60</v>
          </cell>
          <cell r="AT173">
            <v>5945.7</v>
          </cell>
          <cell r="AU173">
            <v>6</v>
          </cell>
          <cell r="AV173">
            <v>6</v>
          </cell>
          <cell r="AW173">
            <v>6</v>
          </cell>
          <cell r="AX173">
            <v>18</v>
          </cell>
          <cell r="AY173">
            <v>1308</v>
          </cell>
          <cell r="AZ173">
            <v>0</v>
          </cell>
          <cell r="BA173">
            <v>131236.20000000001</v>
          </cell>
          <cell r="BB173">
            <v>6</v>
          </cell>
          <cell r="BC173">
            <v>6</v>
          </cell>
          <cell r="BD173">
            <v>6</v>
          </cell>
          <cell r="BE173">
            <v>2325.6000000000004</v>
          </cell>
          <cell r="BF173">
            <v>0</v>
          </cell>
          <cell r="BG173">
            <v>133561.80000000002</v>
          </cell>
          <cell r="BH173">
            <v>55650.750000000007</v>
          </cell>
          <cell r="BI173">
            <v>44520.600000000006</v>
          </cell>
          <cell r="BJ173">
            <v>33390.450000000004</v>
          </cell>
          <cell r="BK173">
            <v>0</v>
          </cell>
          <cell r="BL173">
            <v>0</v>
          </cell>
        </row>
        <row r="174">
          <cell r="A174">
            <v>3346</v>
          </cell>
          <cell r="B174" t="str">
            <v>St Patrick and St Edmund's Catholic Primary School</v>
          </cell>
          <cell r="C174">
            <v>25</v>
          </cell>
          <cell r="D174">
            <v>0</v>
          </cell>
          <cell r="E174">
            <v>21</v>
          </cell>
          <cell r="F174">
            <v>3</v>
          </cell>
          <cell r="G174">
            <v>0</v>
          </cell>
          <cell r="H174">
            <v>4</v>
          </cell>
          <cell r="I174">
            <v>375</v>
          </cell>
          <cell r="J174">
            <v>0</v>
          </cell>
          <cell r="K174">
            <v>315</v>
          </cell>
          <cell r="L174">
            <v>45</v>
          </cell>
          <cell r="M174">
            <v>0</v>
          </cell>
          <cell r="N174">
            <v>60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6</v>
          </cell>
          <cell r="V174">
            <v>6</v>
          </cell>
          <cell r="W174">
            <v>6</v>
          </cell>
          <cell r="X174">
            <v>90</v>
          </cell>
          <cell r="Y174">
            <v>0</v>
          </cell>
          <cell r="Z174">
            <v>45</v>
          </cell>
          <cell r="AA174">
            <v>15</v>
          </cell>
          <cell r="AB174">
            <v>15</v>
          </cell>
          <cell r="AC174">
            <v>15</v>
          </cell>
          <cell r="AD174">
            <v>53983.199999999997</v>
          </cell>
          <cell r="AE174">
            <v>90</v>
          </cell>
          <cell r="AF174">
            <v>210</v>
          </cell>
          <cell r="AG174">
            <v>0</v>
          </cell>
          <cell r="AH174">
            <v>75</v>
          </cell>
          <cell r="AI174">
            <v>180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165</v>
          </cell>
          <cell r="AO174">
            <v>390</v>
          </cell>
          <cell r="AP174">
            <v>0</v>
          </cell>
          <cell r="AQ174">
            <v>1253.55</v>
          </cell>
          <cell r="AR174">
            <v>1409.3999999999999</v>
          </cell>
          <cell r="AS174">
            <v>0</v>
          </cell>
          <cell r="AT174">
            <v>2662.95</v>
          </cell>
          <cell r="AU174">
            <v>6</v>
          </cell>
          <cell r="AV174">
            <v>0</v>
          </cell>
          <cell r="AW174">
            <v>3</v>
          </cell>
          <cell r="AX174">
            <v>9</v>
          </cell>
          <cell r="AY174">
            <v>636.78947368421041</v>
          </cell>
          <cell r="AZ174">
            <v>0</v>
          </cell>
          <cell r="BA174">
            <v>57282.939473684208</v>
          </cell>
          <cell r="BB174">
            <v>6</v>
          </cell>
          <cell r="BC174">
            <v>0</v>
          </cell>
          <cell r="BD174">
            <v>3</v>
          </cell>
          <cell r="BE174">
            <v>1132.2000000000003</v>
          </cell>
          <cell r="BF174">
            <v>1</v>
          </cell>
          <cell r="BG174">
            <v>58416.139473684205</v>
          </cell>
          <cell r="BH174">
            <v>24340.058114035088</v>
          </cell>
          <cell r="BI174">
            <v>19472.046491228069</v>
          </cell>
          <cell r="BJ174">
            <v>14604.034868421051</v>
          </cell>
          <cell r="BK174">
            <v>0</v>
          </cell>
          <cell r="BL174">
            <v>0</v>
          </cell>
        </row>
        <row r="175">
          <cell r="A175">
            <v>3347</v>
          </cell>
          <cell r="B175" t="str">
            <v>St.Edmund Catholic Primary School</v>
          </cell>
          <cell r="C175">
            <v>0</v>
          </cell>
          <cell r="D175">
            <v>19</v>
          </cell>
          <cell r="E175">
            <v>0</v>
          </cell>
          <cell r="F175">
            <v>0</v>
          </cell>
          <cell r="G175">
            <v>3</v>
          </cell>
          <cell r="H175">
            <v>0</v>
          </cell>
          <cell r="I175">
            <v>0</v>
          </cell>
          <cell r="J175">
            <v>285</v>
          </cell>
          <cell r="K175">
            <v>0</v>
          </cell>
          <cell r="L175">
            <v>0</v>
          </cell>
          <cell r="M175">
            <v>45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60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23251.8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90</v>
          </cell>
          <cell r="AL175">
            <v>165</v>
          </cell>
          <cell r="AM175">
            <v>0</v>
          </cell>
          <cell r="AN175">
            <v>90</v>
          </cell>
          <cell r="AO175">
            <v>165</v>
          </cell>
          <cell r="AP175">
            <v>0</v>
          </cell>
          <cell r="AQ175">
            <v>713.69999999999993</v>
          </cell>
          <cell r="AR175">
            <v>622.04999999999995</v>
          </cell>
          <cell r="AS175">
            <v>0</v>
          </cell>
          <cell r="AT175">
            <v>1335.75</v>
          </cell>
          <cell r="AU175">
            <v>0</v>
          </cell>
          <cell r="AV175">
            <v>4</v>
          </cell>
          <cell r="AW175">
            <v>0</v>
          </cell>
          <cell r="AX175">
            <v>4</v>
          </cell>
          <cell r="AY175">
            <v>298.31578947368422</v>
          </cell>
          <cell r="AZ175">
            <v>0</v>
          </cell>
          <cell r="BA175">
            <v>24885.865789473683</v>
          </cell>
          <cell r="BB175">
            <v>0</v>
          </cell>
          <cell r="BC175">
            <v>4</v>
          </cell>
          <cell r="BD175">
            <v>0</v>
          </cell>
          <cell r="BE175">
            <v>530.40000000000009</v>
          </cell>
          <cell r="BF175">
            <v>0</v>
          </cell>
          <cell r="BG175">
            <v>25416.265789473684</v>
          </cell>
          <cell r="BH175">
            <v>10590.110745614036</v>
          </cell>
          <cell r="BI175">
            <v>8472.0885964912286</v>
          </cell>
          <cell r="BJ175">
            <v>6354.066447368421</v>
          </cell>
          <cell r="BK175">
            <v>0</v>
          </cell>
          <cell r="BL175">
            <v>0</v>
          </cell>
        </row>
        <row r="176">
          <cell r="A176">
            <v>3351</v>
          </cell>
          <cell r="B176" t="str">
            <v>Our Lady and St Rose of Lima Catholic Primary &amp; Nursery School</v>
          </cell>
          <cell r="C176">
            <v>24</v>
          </cell>
          <cell r="D176">
            <v>25</v>
          </cell>
          <cell r="E176">
            <v>23</v>
          </cell>
          <cell r="F176">
            <v>4</v>
          </cell>
          <cell r="G176">
            <v>5</v>
          </cell>
          <cell r="H176">
            <v>4</v>
          </cell>
          <cell r="I176">
            <v>360</v>
          </cell>
          <cell r="J176">
            <v>375</v>
          </cell>
          <cell r="K176">
            <v>345</v>
          </cell>
          <cell r="L176">
            <v>40</v>
          </cell>
          <cell r="M176">
            <v>50</v>
          </cell>
          <cell r="N176">
            <v>40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6</v>
          </cell>
          <cell r="V176">
            <v>6</v>
          </cell>
          <cell r="W176">
            <v>6</v>
          </cell>
          <cell r="X176">
            <v>90</v>
          </cell>
          <cell r="Y176">
            <v>180</v>
          </cell>
          <cell r="Z176">
            <v>90</v>
          </cell>
          <cell r="AA176">
            <v>0</v>
          </cell>
          <cell r="AB176">
            <v>0</v>
          </cell>
          <cell r="AC176">
            <v>0</v>
          </cell>
          <cell r="AD176">
            <v>83169.899999999994</v>
          </cell>
          <cell r="AE176">
            <v>45</v>
          </cell>
          <cell r="AF176">
            <v>135</v>
          </cell>
          <cell r="AG176">
            <v>60</v>
          </cell>
          <cell r="AH176">
            <v>30</v>
          </cell>
          <cell r="AI176">
            <v>150</v>
          </cell>
          <cell r="AJ176">
            <v>45</v>
          </cell>
          <cell r="AK176">
            <v>15</v>
          </cell>
          <cell r="AL176">
            <v>120</v>
          </cell>
          <cell r="AM176">
            <v>120</v>
          </cell>
          <cell r="AN176">
            <v>90</v>
          </cell>
          <cell r="AO176">
            <v>405</v>
          </cell>
          <cell r="AP176">
            <v>225</v>
          </cell>
          <cell r="AQ176">
            <v>686.25</v>
          </cell>
          <cell r="AR176">
            <v>1487.6999999999998</v>
          </cell>
          <cell r="AS176">
            <v>229.2</v>
          </cell>
          <cell r="AT176">
            <v>2403.1499999999996</v>
          </cell>
          <cell r="AU176">
            <v>6</v>
          </cell>
          <cell r="AV176">
            <v>12</v>
          </cell>
          <cell r="AW176">
            <v>6</v>
          </cell>
          <cell r="AX176">
            <v>24</v>
          </cell>
          <cell r="AY176">
            <v>1755.4736842105262</v>
          </cell>
          <cell r="AZ176">
            <v>0</v>
          </cell>
          <cell r="BA176">
            <v>87328.523684210508</v>
          </cell>
          <cell r="BB176">
            <v>6</v>
          </cell>
          <cell r="BC176">
            <v>12</v>
          </cell>
          <cell r="BD176">
            <v>6</v>
          </cell>
          <cell r="BE176">
            <v>3121.2000000000007</v>
          </cell>
          <cell r="BF176">
            <v>0</v>
          </cell>
          <cell r="BG176">
            <v>90449.723684210505</v>
          </cell>
          <cell r="BH176">
            <v>37687.384868421046</v>
          </cell>
          <cell r="BI176">
            <v>30149.907894736836</v>
          </cell>
          <cell r="BJ176">
            <v>22612.430921052626</v>
          </cell>
          <cell r="BK176">
            <v>0</v>
          </cell>
          <cell r="BL176">
            <v>0</v>
          </cell>
        </row>
        <row r="177">
          <cell r="A177">
            <v>3352</v>
          </cell>
          <cell r="B177" t="str">
            <v>King David Primary School</v>
          </cell>
          <cell r="C177">
            <v>19</v>
          </cell>
          <cell r="D177">
            <v>25</v>
          </cell>
          <cell r="E177">
            <v>21</v>
          </cell>
          <cell r="F177">
            <v>4</v>
          </cell>
          <cell r="G177">
            <v>2</v>
          </cell>
          <cell r="H177">
            <v>3</v>
          </cell>
          <cell r="I177">
            <v>285</v>
          </cell>
          <cell r="J177">
            <v>375</v>
          </cell>
          <cell r="K177">
            <v>315</v>
          </cell>
          <cell r="L177">
            <v>60</v>
          </cell>
          <cell r="M177">
            <v>30</v>
          </cell>
          <cell r="N177">
            <v>45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6</v>
          </cell>
          <cell r="V177">
            <v>6</v>
          </cell>
          <cell r="W177">
            <v>6</v>
          </cell>
          <cell r="X177">
            <v>90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76259.400000000009</v>
          </cell>
          <cell r="AE177">
            <v>0</v>
          </cell>
          <cell r="AF177">
            <v>30</v>
          </cell>
          <cell r="AG177">
            <v>60</v>
          </cell>
          <cell r="AH177">
            <v>15</v>
          </cell>
          <cell r="AI177">
            <v>30</v>
          </cell>
          <cell r="AJ177">
            <v>45</v>
          </cell>
          <cell r="AK177">
            <v>0</v>
          </cell>
          <cell r="AL177">
            <v>15</v>
          </cell>
          <cell r="AM177">
            <v>75</v>
          </cell>
          <cell r="AN177">
            <v>15</v>
          </cell>
          <cell r="AO177">
            <v>75</v>
          </cell>
          <cell r="AP177">
            <v>180</v>
          </cell>
          <cell r="AQ177">
            <v>118.95</v>
          </cell>
          <cell r="AR177">
            <v>274.05</v>
          </cell>
          <cell r="AS177">
            <v>182.4</v>
          </cell>
          <cell r="AT177">
            <v>575.4</v>
          </cell>
          <cell r="AU177">
            <v>6</v>
          </cell>
          <cell r="AV177">
            <v>0</v>
          </cell>
          <cell r="AW177">
            <v>0</v>
          </cell>
          <cell r="AX177">
            <v>6</v>
          </cell>
          <cell r="AY177">
            <v>413.05263157894734</v>
          </cell>
          <cell r="AZ177">
            <v>0</v>
          </cell>
          <cell r="BA177">
            <v>77247.85263157895</v>
          </cell>
          <cell r="BB177">
            <v>6</v>
          </cell>
          <cell r="BC177">
            <v>0</v>
          </cell>
          <cell r="BD177">
            <v>0</v>
          </cell>
          <cell r="BE177">
            <v>734.40000000000009</v>
          </cell>
          <cell r="BF177">
            <v>0</v>
          </cell>
          <cell r="BG177">
            <v>77982.252631578944</v>
          </cell>
          <cell r="BH177">
            <v>32492.605263157893</v>
          </cell>
          <cell r="BI177">
            <v>25994.084210526315</v>
          </cell>
          <cell r="BJ177">
            <v>19495.563157894736</v>
          </cell>
          <cell r="BK177">
            <v>0</v>
          </cell>
          <cell r="BL177">
            <v>0</v>
          </cell>
        </row>
        <row r="178">
          <cell r="A178">
            <v>3359</v>
          </cell>
          <cell r="B178" t="str">
            <v>St Wilfrid's Catholic J I School</v>
          </cell>
          <cell r="C178">
            <v>15</v>
          </cell>
          <cell r="D178">
            <v>21</v>
          </cell>
          <cell r="E178">
            <v>15</v>
          </cell>
          <cell r="F178">
            <v>3</v>
          </cell>
          <cell r="G178">
            <v>0</v>
          </cell>
          <cell r="H178">
            <v>0</v>
          </cell>
          <cell r="I178">
            <v>225</v>
          </cell>
          <cell r="J178">
            <v>315</v>
          </cell>
          <cell r="K178">
            <v>225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105</v>
          </cell>
          <cell r="Z178">
            <v>45</v>
          </cell>
          <cell r="AA178">
            <v>0</v>
          </cell>
          <cell r="AB178">
            <v>0</v>
          </cell>
          <cell r="AC178">
            <v>0</v>
          </cell>
          <cell r="AD178">
            <v>52682.400000000001</v>
          </cell>
          <cell r="AE178">
            <v>75</v>
          </cell>
          <cell r="AF178">
            <v>90</v>
          </cell>
          <cell r="AG178">
            <v>15</v>
          </cell>
          <cell r="AH178">
            <v>60</v>
          </cell>
          <cell r="AI178">
            <v>105</v>
          </cell>
          <cell r="AJ178">
            <v>15</v>
          </cell>
          <cell r="AK178">
            <v>150</v>
          </cell>
          <cell r="AL178">
            <v>105</v>
          </cell>
          <cell r="AM178">
            <v>15</v>
          </cell>
          <cell r="AN178">
            <v>285</v>
          </cell>
          <cell r="AO178">
            <v>300</v>
          </cell>
          <cell r="AP178">
            <v>45</v>
          </cell>
          <cell r="AQ178">
            <v>2214.3000000000002</v>
          </cell>
          <cell r="AR178">
            <v>1104.8999999999999</v>
          </cell>
          <cell r="AS178">
            <v>45.6</v>
          </cell>
          <cell r="AT178">
            <v>3364.7999999999997</v>
          </cell>
          <cell r="AU178">
            <v>0</v>
          </cell>
          <cell r="AV178">
            <v>4</v>
          </cell>
          <cell r="AW178">
            <v>0</v>
          </cell>
          <cell r="AX178">
            <v>4</v>
          </cell>
          <cell r="AY178">
            <v>298.31578947368422</v>
          </cell>
          <cell r="AZ178">
            <v>0</v>
          </cell>
          <cell r="BA178">
            <v>56345.515789473691</v>
          </cell>
          <cell r="BB178">
            <v>0</v>
          </cell>
          <cell r="BC178">
            <v>7</v>
          </cell>
          <cell r="BD178">
            <v>3</v>
          </cell>
          <cell r="BE178">
            <v>1326.0000000000002</v>
          </cell>
          <cell r="BF178">
            <v>0</v>
          </cell>
          <cell r="BG178">
            <v>57671.515789473691</v>
          </cell>
          <cell r="BH178">
            <v>24029.798245614038</v>
          </cell>
          <cell r="BI178">
            <v>19223.83859649123</v>
          </cell>
          <cell r="BJ178">
            <v>14417.878947368423</v>
          </cell>
          <cell r="BK178">
            <v>0</v>
          </cell>
          <cell r="BL178">
            <v>0</v>
          </cell>
        </row>
        <row r="179">
          <cell r="A179">
            <v>3361</v>
          </cell>
          <cell r="B179" t="str">
            <v>St. Margaret Mary Catholic Primary School</v>
          </cell>
          <cell r="C179">
            <v>20</v>
          </cell>
          <cell r="D179">
            <v>20</v>
          </cell>
          <cell r="E179">
            <v>20</v>
          </cell>
          <cell r="F179">
            <v>8</v>
          </cell>
          <cell r="G179">
            <v>11</v>
          </cell>
          <cell r="H179">
            <v>9</v>
          </cell>
          <cell r="I179">
            <v>300</v>
          </cell>
          <cell r="J179">
            <v>300</v>
          </cell>
          <cell r="K179">
            <v>300</v>
          </cell>
          <cell r="L179">
            <v>120</v>
          </cell>
          <cell r="M179">
            <v>165</v>
          </cell>
          <cell r="N179">
            <v>135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8</v>
          </cell>
          <cell r="V179">
            <v>8</v>
          </cell>
          <cell r="W179">
            <v>8</v>
          </cell>
          <cell r="X179">
            <v>120</v>
          </cell>
          <cell r="Y179">
            <v>105</v>
          </cell>
          <cell r="Z179">
            <v>105</v>
          </cell>
          <cell r="AA179">
            <v>0</v>
          </cell>
          <cell r="AB179">
            <v>0</v>
          </cell>
          <cell r="AC179">
            <v>0</v>
          </cell>
          <cell r="AD179">
            <v>90649.499999999985</v>
          </cell>
          <cell r="AE179">
            <v>30</v>
          </cell>
          <cell r="AF179">
            <v>135</v>
          </cell>
          <cell r="AG179">
            <v>105</v>
          </cell>
          <cell r="AH179">
            <v>30</v>
          </cell>
          <cell r="AI179">
            <v>135</v>
          </cell>
          <cell r="AJ179">
            <v>105</v>
          </cell>
          <cell r="AK179">
            <v>75</v>
          </cell>
          <cell r="AL179">
            <v>45</v>
          </cell>
          <cell r="AM179">
            <v>90</v>
          </cell>
          <cell r="AN179">
            <v>135</v>
          </cell>
          <cell r="AO179">
            <v>315</v>
          </cell>
          <cell r="AP179">
            <v>300</v>
          </cell>
          <cell r="AQ179">
            <v>1052.25</v>
          </cell>
          <cell r="AR179">
            <v>1148.4000000000001</v>
          </cell>
          <cell r="AS179">
            <v>303.60000000000002</v>
          </cell>
          <cell r="AT179">
            <v>2504.25</v>
          </cell>
          <cell r="AU179">
            <v>8</v>
          </cell>
          <cell r="AV179">
            <v>7</v>
          </cell>
          <cell r="AW179">
            <v>7</v>
          </cell>
          <cell r="AX179">
            <v>22</v>
          </cell>
          <cell r="AY179">
            <v>1594.8421052631577</v>
          </cell>
          <cell r="AZ179">
            <v>0</v>
          </cell>
          <cell r="BA179">
            <v>94748.592105263146</v>
          </cell>
          <cell r="BB179">
            <v>8</v>
          </cell>
          <cell r="BC179">
            <v>7</v>
          </cell>
          <cell r="BD179">
            <v>7</v>
          </cell>
          <cell r="BE179">
            <v>2835.6000000000004</v>
          </cell>
          <cell r="BF179">
            <v>0</v>
          </cell>
          <cell r="BG179">
            <v>97584.192105263151</v>
          </cell>
          <cell r="BH179">
            <v>40660.080043859649</v>
          </cell>
          <cell r="BI179">
            <v>32528.064035087718</v>
          </cell>
          <cell r="BJ179">
            <v>24396.048026315788</v>
          </cell>
          <cell r="BK179">
            <v>0</v>
          </cell>
          <cell r="BL179">
            <v>0</v>
          </cell>
        </row>
        <row r="180">
          <cell r="A180">
            <v>3363</v>
          </cell>
          <cell r="B180" t="str">
            <v>St. Dunstan's Catholic Primary School</v>
          </cell>
          <cell r="C180">
            <v>19</v>
          </cell>
          <cell r="D180">
            <v>27</v>
          </cell>
          <cell r="E180">
            <v>17</v>
          </cell>
          <cell r="F180">
            <v>0</v>
          </cell>
          <cell r="G180">
            <v>0</v>
          </cell>
          <cell r="H180">
            <v>0</v>
          </cell>
          <cell r="I180">
            <v>285</v>
          </cell>
          <cell r="J180">
            <v>405</v>
          </cell>
          <cell r="K180">
            <v>255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</v>
          </cell>
          <cell r="W180">
            <v>2</v>
          </cell>
          <cell r="X180">
            <v>30</v>
          </cell>
          <cell r="Y180">
            <v>75</v>
          </cell>
          <cell r="Z180">
            <v>30</v>
          </cell>
          <cell r="AA180">
            <v>0</v>
          </cell>
          <cell r="AB180">
            <v>0</v>
          </cell>
          <cell r="AC180">
            <v>0</v>
          </cell>
          <cell r="AD180">
            <v>65202.599999999991</v>
          </cell>
          <cell r="AE180">
            <v>30</v>
          </cell>
          <cell r="AF180">
            <v>0</v>
          </cell>
          <cell r="AG180">
            <v>30</v>
          </cell>
          <cell r="AH180">
            <v>15</v>
          </cell>
          <cell r="AI180">
            <v>0</v>
          </cell>
          <cell r="AJ180">
            <v>30</v>
          </cell>
          <cell r="AK180">
            <v>15</v>
          </cell>
          <cell r="AL180">
            <v>45</v>
          </cell>
          <cell r="AM180">
            <v>0</v>
          </cell>
          <cell r="AN180">
            <v>60</v>
          </cell>
          <cell r="AO180">
            <v>45</v>
          </cell>
          <cell r="AP180">
            <v>60</v>
          </cell>
          <cell r="AQ180">
            <v>457.5</v>
          </cell>
          <cell r="AR180">
            <v>169.64999999999998</v>
          </cell>
          <cell r="AS180">
            <v>60</v>
          </cell>
          <cell r="AT180">
            <v>687.15</v>
          </cell>
          <cell r="AU180">
            <v>2</v>
          </cell>
          <cell r="AV180">
            <v>4</v>
          </cell>
          <cell r="AW180">
            <v>2</v>
          </cell>
          <cell r="AX180">
            <v>8</v>
          </cell>
          <cell r="AY180">
            <v>585.15789473684208</v>
          </cell>
          <cell r="AZ180">
            <v>0</v>
          </cell>
          <cell r="BA180">
            <v>66474.907894736825</v>
          </cell>
          <cell r="BB180">
            <v>2</v>
          </cell>
          <cell r="BC180">
            <v>5</v>
          </cell>
          <cell r="BD180">
            <v>2</v>
          </cell>
          <cell r="BE180">
            <v>1173.0000000000002</v>
          </cell>
          <cell r="BF180">
            <v>0</v>
          </cell>
          <cell r="BG180">
            <v>67647.907894736825</v>
          </cell>
          <cell r="BH180">
            <v>28186.62828947368</v>
          </cell>
          <cell r="BI180">
            <v>22549.302631578943</v>
          </cell>
          <cell r="BJ180">
            <v>16911.976973684206</v>
          </cell>
          <cell r="BK180">
            <v>0</v>
          </cell>
          <cell r="BL180">
            <v>0</v>
          </cell>
        </row>
        <row r="181">
          <cell r="A181">
            <v>3366</v>
          </cell>
          <cell r="B181" t="str">
            <v>St Paul's Catholic Primary School</v>
          </cell>
          <cell r="C181">
            <v>9</v>
          </cell>
          <cell r="D181">
            <v>12</v>
          </cell>
          <cell r="E181">
            <v>8</v>
          </cell>
          <cell r="F181">
            <v>0</v>
          </cell>
          <cell r="G181">
            <v>0</v>
          </cell>
          <cell r="H181">
            <v>0</v>
          </cell>
          <cell r="I181">
            <v>135</v>
          </cell>
          <cell r="J181">
            <v>180</v>
          </cell>
          <cell r="K181">
            <v>120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6</v>
          </cell>
          <cell r="V181">
            <v>6</v>
          </cell>
          <cell r="W181">
            <v>6</v>
          </cell>
          <cell r="X181">
            <v>90</v>
          </cell>
          <cell r="Y181">
            <v>120</v>
          </cell>
          <cell r="Z181">
            <v>75</v>
          </cell>
          <cell r="AA181">
            <v>0</v>
          </cell>
          <cell r="AB181">
            <v>0</v>
          </cell>
          <cell r="AC181">
            <v>0</v>
          </cell>
          <cell r="AD181">
            <v>29999.7</v>
          </cell>
          <cell r="AE181">
            <v>90</v>
          </cell>
          <cell r="AF181">
            <v>30</v>
          </cell>
          <cell r="AG181">
            <v>0</v>
          </cell>
          <cell r="AH181">
            <v>90</v>
          </cell>
          <cell r="AI181">
            <v>15</v>
          </cell>
          <cell r="AJ181">
            <v>0</v>
          </cell>
          <cell r="AK181">
            <v>150</v>
          </cell>
          <cell r="AL181">
            <v>15</v>
          </cell>
          <cell r="AM181">
            <v>15</v>
          </cell>
          <cell r="AN181">
            <v>330</v>
          </cell>
          <cell r="AO181">
            <v>60</v>
          </cell>
          <cell r="AP181">
            <v>15</v>
          </cell>
          <cell r="AQ181">
            <v>2562</v>
          </cell>
          <cell r="AR181">
            <v>217.5</v>
          </cell>
          <cell r="AS181">
            <v>15.6</v>
          </cell>
          <cell r="AT181">
            <v>2795.1</v>
          </cell>
          <cell r="AU181">
            <v>6</v>
          </cell>
          <cell r="AV181">
            <v>0</v>
          </cell>
          <cell r="AW181">
            <v>0</v>
          </cell>
          <cell r="AX181">
            <v>6</v>
          </cell>
          <cell r="AY181">
            <v>413.05263157894734</v>
          </cell>
          <cell r="AZ181">
            <v>0</v>
          </cell>
          <cell r="BA181">
            <v>33207.85263157895</v>
          </cell>
          <cell r="BB181">
            <v>6</v>
          </cell>
          <cell r="BC181">
            <v>8</v>
          </cell>
          <cell r="BD181">
            <v>5</v>
          </cell>
          <cell r="BE181">
            <v>2458.2000000000003</v>
          </cell>
          <cell r="BF181">
            <v>0</v>
          </cell>
          <cell r="BG181">
            <v>35666.052631578947</v>
          </cell>
          <cell r="BH181">
            <v>14860.855263157893</v>
          </cell>
          <cell r="BI181">
            <v>11888.684210526315</v>
          </cell>
          <cell r="BJ181">
            <v>8916.5131578947367</v>
          </cell>
          <cell r="BK181">
            <v>0</v>
          </cell>
          <cell r="BL181">
            <v>0</v>
          </cell>
        </row>
        <row r="182">
          <cell r="A182">
            <v>3367</v>
          </cell>
          <cell r="B182" t="str">
            <v>St Gerard's Catholic Primary</v>
          </cell>
          <cell r="C182">
            <v>26</v>
          </cell>
          <cell r="D182">
            <v>26</v>
          </cell>
          <cell r="E182">
            <v>25</v>
          </cell>
          <cell r="F182">
            <v>13</v>
          </cell>
          <cell r="G182">
            <v>14</v>
          </cell>
          <cell r="H182">
            <v>12</v>
          </cell>
          <cell r="I182">
            <v>390</v>
          </cell>
          <cell r="J182">
            <v>390</v>
          </cell>
          <cell r="K182">
            <v>375</v>
          </cell>
          <cell r="L182">
            <v>195</v>
          </cell>
          <cell r="M182">
            <v>210</v>
          </cell>
          <cell r="N182">
            <v>180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</v>
          </cell>
          <cell r="V182">
            <v>6</v>
          </cell>
          <cell r="W182">
            <v>6</v>
          </cell>
          <cell r="X182">
            <v>90</v>
          </cell>
          <cell r="Y182">
            <v>90</v>
          </cell>
          <cell r="Z182">
            <v>75</v>
          </cell>
          <cell r="AA182">
            <v>30</v>
          </cell>
          <cell r="AB182">
            <v>30</v>
          </cell>
          <cell r="AC182">
            <v>30</v>
          </cell>
          <cell r="AD182">
            <v>119592.3</v>
          </cell>
          <cell r="AE182">
            <v>225</v>
          </cell>
          <cell r="AF182">
            <v>0</v>
          </cell>
          <cell r="AG182">
            <v>75</v>
          </cell>
          <cell r="AH182">
            <v>210</v>
          </cell>
          <cell r="AI182">
            <v>0</v>
          </cell>
          <cell r="AJ182">
            <v>75</v>
          </cell>
          <cell r="AK182">
            <v>210</v>
          </cell>
          <cell r="AL182">
            <v>0</v>
          </cell>
          <cell r="AM182">
            <v>30</v>
          </cell>
          <cell r="AN182">
            <v>645</v>
          </cell>
          <cell r="AO182">
            <v>0</v>
          </cell>
          <cell r="AP182">
            <v>180</v>
          </cell>
          <cell r="AQ182">
            <v>4977.6000000000004</v>
          </cell>
          <cell r="AR182">
            <v>0</v>
          </cell>
          <cell r="AS182">
            <v>181.2</v>
          </cell>
          <cell r="AT182">
            <v>5158.8</v>
          </cell>
          <cell r="AU182">
            <v>6</v>
          </cell>
          <cell r="AV182">
            <v>6</v>
          </cell>
          <cell r="AW182">
            <v>5</v>
          </cell>
          <cell r="AX182">
            <v>17</v>
          </cell>
          <cell r="AY182">
            <v>1233.421052631579</v>
          </cell>
          <cell r="AZ182">
            <v>0</v>
          </cell>
          <cell r="BA182">
            <v>125984.52105263158</v>
          </cell>
          <cell r="BB182">
            <v>6</v>
          </cell>
          <cell r="BC182">
            <v>6</v>
          </cell>
          <cell r="BD182">
            <v>5</v>
          </cell>
          <cell r="BE182">
            <v>2193.0000000000005</v>
          </cell>
          <cell r="BF182">
            <v>0</v>
          </cell>
          <cell r="BG182">
            <v>128177.52105263158</v>
          </cell>
          <cell r="BH182">
            <v>53407.300438596496</v>
          </cell>
          <cell r="BI182">
            <v>42725.840350877195</v>
          </cell>
          <cell r="BJ182">
            <v>32044.380263157895</v>
          </cell>
          <cell r="BK182">
            <v>0</v>
          </cell>
          <cell r="BL182">
            <v>0</v>
          </cell>
        </row>
        <row r="183">
          <cell r="A183">
            <v>3372</v>
          </cell>
          <cell r="B183" t="str">
            <v>St. Bernadette's Catholic Primary School</v>
          </cell>
          <cell r="C183">
            <v>50</v>
          </cell>
          <cell r="D183">
            <v>58</v>
          </cell>
          <cell r="E183">
            <v>48</v>
          </cell>
          <cell r="F183">
            <v>6</v>
          </cell>
          <cell r="G183">
            <v>6</v>
          </cell>
          <cell r="H183">
            <v>3</v>
          </cell>
          <cell r="I183">
            <v>750</v>
          </cell>
          <cell r="J183">
            <v>862.5</v>
          </cell>
          <cell r="K183">
            <v>720</v>
          </cell>
          <cell r="L183">
            <v>90</v>
          </cell>
          <cell r="M183">
            <v>90</v>
          </cell>
          <cell r="N183">
            <v>45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24</v>
          </cell>
          <cell r="V183">
            <v>24</v>
          </cell>
          <cell r="W183">
            <v>24</v>
          </cell>
          <cell r="X183">
            <v>360</v>
          </cell>
          <cell r="Y183">
            <v>495</v>
          </cell>
          <cell r="Z183">
            <v>345</v>
          </cell>
          <cell r="AA183">
            <v>15</v>
          </cell>
          <cell r="AB183">
            <v>15</v>
          </cell>
          <cell r="AC183">
            <v>15</v>
          </cell>
          <cell r="AD183">
            <v>176055.14999999997</v>
          </cell>
          <cell r="AE183">
            <v>120</v>
          </cell>
          <cell r="AF183">
            <v>90</v>
          </cell>
          <cell r="AG183">
            <v>405</v>
          </cell>
          <cell r="AH183">
            <v>105</v>
          </cell>
          <cell r="AI183">
            <v>60</v>
          </cell>
          <cell r="AJ183">
            <v>405</v>
          </cell>
          <cell r="AK183">
            <v>120</v>
          </cell>
          <cell r="AL183">
            <v>120</v>
          </cell>
          <cell r="AM183">
            <v>330</v>
          </cell>
          <cell r="AN183">
            <v>345</v>
          </cell>
          <cell r="AO183">
            <v>270</v>
          </cell>
          <cell r="AP183">
            <v>1140</v>
          </cell>
          <cell r="AQ183">
            <v>2662.65</v>
          </cell>
          <cell r="AR183">
            <v>991.8</v>
          </cell>
          <cell r="AS183">
            <v>1153.2</v>
          </cell>
          <cell r="AT183">
            <v>4807.6499999999996</v>
          </cell>
          <cell r="AU183">
            <v>24</v>
          </cell>
          <cell r="AV183">
            <v>33</v>
          </cell>
          <cell r="AW183">
            <v>20</v>
          </cell>
          <cell r="AX183">
            <v>77</v>
          </cell>
          <cell r="AY183">
            <v>5604.894736842105</v>
          </cell>
          <cell r="AZ183">
            <v>0</v>
          </cell>
          <cell r="BA183">
            <v>186467.69473684207</v>
          </cell>
          <cell r="BB183">
            <v>24</v>
          </cell>
          <cell r="BC183">
            <v>33</v>
          </cell>
          <cell r="BD183">
            <v>23</v>
          </cell>
          <cell r="BE183">
            <v>10363.200000000003</v>
          </cell>
          <cell r="BF183">
            <v>0</v>
          </cell>
          <cell r="BG183">
            <v>196830.89473684208</v>
          </cell>
          <cell r="BH183">
            <v>82012.872807017542</v>
          </cell>
          <cell r="BI183">
            <v>65610.298245614031</v>
          </cell>
          <cell r="BJ183">
            <v>49207.723684210519</v>
          </cell>
          <cell r="BK183">
            <v>0</v>
          </cell>
          <cell r="BL183">
            <v>0</v>
          </cell>
        </row>
        <row r="184">
          <cell r="A184">
            <v>3377</v>
          </cell>
          <cell r="B184" t="str">
            <v>St Judes Primary School</v>
          </cell>
          <cell r="C184">
            <v>19</v>
          </cell>
          <cell r="D184">
            <v>20</v>
          </cell>
          <cell r="E184">
            <v>17</v>
          </cell>
          <cell r="F184">
            <v>0</v>
          </cell>
          <cell r="G184">
            <v>0</v>
          </cell>
          <cell r="H184">
            <v>0</v>
          </cell>
          <cell r="I184">
            <v>285</v>
          </cell>
          <cell r="J184">
            <v>300</v>
          </cell>
          <cell r="K184">
            <v>255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12</v>
          </cell>
          <cell r="V184">
            <v>12</v>
          </cell>
          <cell r="W184">
            <v>12</v>
          </cell>
          <cell r="X184">
            <v>180</v>
          </cell>
          <cell r="Y184">
            <v>180</v>
          </cell>
          <cell r="Z184">
            <v>180</v>
          </cell>
          <cell r="AA184">
            <v>0</v>
          </cell>
          <cell r="AB184">
            <v>0</v>
          </cell>
          <cell r="AC184">
            <v>0</v>
          </cell>
          <cell r="AD184">
            <v>57804.3</v>
          </cell>
          <cell r="AE184">
            <v>135</v>
          </cell>
          <cell r="AF184">
            <v>75</v>
          </cell>
          <cell r="AG184">
            <v>0</v>
          </cell>
          <cell r="AH184">
            <v>150</v>
          </cell>
          <cell r="AI184">
            <v>60</v>
          </cell>
          <cell r="AJ184">
            <v>0</v>
          </cell>
          <cell r="AK184">
            <v>195</v>
          </cell>
          <cell r="AL184">
            <v>60</v>
          </cell>
          <cell r="AM184">
            <v>15</v>
          </cell>
          <cell r="AN184">
            <v>480</v>
          </cell>
          <cell r="AO184">
            <v>195</v>
          </cell>
          <cell r="AP184">
            <v>15</v>
          </cell>
          <cell r="AQ184">
            <v>3724.05</v>
          </cell>
          <cell r="AR184">
            <v>713.4</v>
          </cell>
          <cell r="AS184">
            <v>15.6</v>
          </cell>
          <cell r="AT184">
            <v>4453.05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62257.350000000006</v>
          </cell>
          <cell r="BB184">
            <v>12</v>
          </cell>
          <cell r="BC184">
            <v>12</v>
          </cell>
          <cell r="BD184">
            <v>12</v>
          </cell>
          <cell r="BE184">
            <v>4651.2000000000007</v>
          </cell>
          <cell r="BF184">
            <v>0</v>
          </cell>
          <cell r="BG184">
            <v>66908.55</v>
          </cell>
          <cell r="BH184">
            <v>27878.562500000004</v>
          </cell>
          <cell r="BI184">
            <v>22302.850000000002</v>
          </cell>
          <cell r="BJ184">
            <v>16727.137500000001</v>
          </cell>
          <cell r="BK184">
            <v>0</v>
          </cell>
          <cell r="BL184">
            <v>0</v>
          </cell>
        </row>
        <row r="185">
          <cell r="A185">
            <v>3386</v>
          </cell>
          <cell r="B185" t="str">
            <v>St Cuthbert's Catholic Primary School</v>
          </cell>
          <cell r="C185">
            <v>29</v>
          </cell>
          <cell r="D185">
            <v>27</v>
          </cell>
          <cell r="E185">
            <v>27</v>
          </cell>
          <cell r="F185">
            <v>6</v>
          </cell>
          <cell r="G185">
            <v>6</v>
          </cell>
          <cell r="H185">
            <v>6</v>
          </cell>
          <cell r="I185">
            <v>435</v>
          </cell>
          <cell r="J185">
            <v>405</v>
          </cell>
          <cell r="K185">
            <v>405</v>
          </cell>
          <cell r="L185">
            <v>90</v>
          </cell>
          <cell r="M185">
            <v>90</v>
          </cell>
          <cell r="N185">
            <v>90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11</v>
          </cell>
          <cell r="V185">
            <v>11</v>
          </cell>
          <cell r="W185">
            <v>11</v>
          </cell>
          <cell r="X185">
            <v>165</v>
          </cell>
          <cell r="Y185">
            <v>0</v>
          </cell>
          <cell r="Z185">
            <v>165</v>
          </cell>
          <cell r="AA185">
            <v>15</v>
          </cell>
          <cell r="AB185">
            <v>15</v>
          </cell>
          <cell r="AC185">
            <v>15</v>
          </cell>
          <cell r="AD185">
            <v>104063.99999999999</v>
          </cell>
          <cell r="AE185">
            <v>60</v>
          </cell>
          <cell r="AF185">
            <v>210</v>
          </cell>
          <cell r="AG185">
            <v>75</v>
          </cell>
          <cell r="AH185">
            <v>45</v>
          </cell>
          <cell r="AI185">
            <v>210</v>
          </cell>
          <cell r="AJ185">
            <v>75</v>
          </cell>
          <cell r="AK185">
            <v>60</v>
          </cell>
          <cell r="AL185">
            <v>210</v>
          </cell>
          <cell r="AM185">
            <v>60</v>
          </cell>
          <cell r="AN185">
            <v>165</v>
          </cell>
          <cell r="AO185">
            <v>630</v>
          </cell>
          <cell r="AP185">
            <v>210</v>
          </cell>
          <cell r="AQ185">
            <v>1271.8499999999999</v>
          </cell>
          <cell r="AR185">
            <v>2314.1999999999998</v>
          </cell>
          <cell r="AS185">
            <v>212.4</v>
          </cell>
          <cell r="AT185">
            <v>3798.45</v>
          </cell>
          <cell r="AU185">
            <v>11</v>
          </cell>
          <cell r="AV185">
            <v>0</v>
          </cell>
          <cell r="AW185">
            <v>11</v>
          </cell>
          <cell r="AX185">
            <v>22</v>
          </cell>
          <cell r="AY185">
            <v>1577.6315789473683</v>
          </cell>
          <cell r="AZ185">
            <v>0</v>
          </cell>
          <cell r="BA185">
            <v>109440.08157894736</v>
          </cell>
          <cell r="BB185">
            <v>11</v>
          </cell>
          <cell r="BC185">
            <v>0</v>
          </cell>
          <cell r="BD185">
            <v>11</v>
          </cell>
          <cell r="BE185">
            <v>2805.0000000000005</v>
          </cell>
          <cell r="BF185">
            <v>0</v>
          </cell>
          <cell r="BG185">
            <v>112245.08157894736</v>
          </cell>
          <cell r="BH185">
            <v>46768.783991228061</v>
          </cell>
          <cell r="BI185">
            <v>37415.027192982452</v>
          </cell>
          <cell r="BJ185">
            <v>28061.270394736839</v>
          </cell>
          <cell r="BK185">
            <v>0</v>
          </cell>
          <cell r="BL185">
            <v>0</v>
          </cell>
        </row>
        <row r="186">
          <cell r="A186">
            <v>3406</v>
          </cell>
          <cell r="B186" t="str">
            <v>St. Clare's Catholic Primary School</v>
          </cell>
          <cell r="C186">
            <v>25</v>
          </cell>
          <cell r="D186">
            <v>26</v>
          </cell>
          <cell r="E186">
            <v>22</v>
          </cell>
          <cell r="F186">
            <v>0</v>
          </cell>
          <cell r="G186">
            <v>0</v>
          </cell>
          <cell r="H186">
            <v>0</v>
          </cell>
          <cell r="I186">
            <v>375</v>
          </cell>
          <cell r="J186">
            <v>390</v>
          </cell>
          <cell r="K186">
            <v>330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11</v>
          </cell>
          <cell r="V186">
            <v>11</v>
          </cell>
          <cell r="W186">
            <v>11</v>
          </cell>
          <cell r="X186">
            <v>165</v>
          </cell>
          <cell r="Y186">
            <v>300</v>
          </cell>
          <cell r="Z186">
            <v>135</v>
          </cell>
          <cell r="AA186">
            <v>0</v>
          </cell>
          <cell r="AB186">
            <v>0</v>
          </cell>
          <cell r="AC186">
            <v>0</v>
          </cell>
          <cell r="AD186">
            <v>75365.100000000006</v>
          </cell>
          <cell r="AE186">
            <v>0</v>
          </cell>
          <cell r="AF186">
            <v>135</v>
          </cell>
          <cell r="AG186">
            <v>60</v>
          </cell>
          <cell r="AH186">
            <v>0</v>
          </cell>
          <cell r="AI186">
            <v>135</v>
          </cell>
          <cell r="AJ186">
            <v>75</v>
          </cell>
          <cell r="AK186">
            <v>15</v>
          </cell>
          <cell r="AL186">
            <v>180</v>
          </cell>
          <cell r="AM186">
            <v>105</v>
          </cell>
          <cell r="AN186">
            <v>15</v>
          </cell>
          <cell r="AO186">
            <v>450</v>
          </cell>
          <cell r="AP186">
            <v>240</v>
          </cell>
          <cell r="AQ186">
            <v>118.95</v>
          </cell>
          <cell r="AR186">
            <v>1657.35</v>
          </cell>
          <cell r="AS186">
            <v>244.8</v>
          </cell>
          <cell r="AT186">
            <v>2021.1</v>
          </cell>
          <cell r="AU186">
            <v>11</v>
          </cell>
          <cell r="AV186">
            <v>20</v>
          </cell>
          <cell r="AW186">
            <v>9</v>
          </cell>
          <cell r="AX186">
            <v>40</v>
          </cell>
          <cell r="AY186">
            <v>2920.0526315789475</v>
          </cell>
          <cell r="AZ186">
            <v>0</v>
          </cell>
          <cell r="BA186">
            <v>80306.252631578958</v>
          </cell>
          <cell r="BB186">
            <v>11</v>
          </cell>
          <cell r="BC186">
            <v>20</v>
          </cell>
          <cell r="BD186">
            <v>9</v>
          </cell>
          <cell r="BE186">
            <v>5191.8000000000011</v>
          </cell>
          <cell r="BF186">
            <v>0</v>
          </cell>
          <cell r="BG186">
            <v>85498.052631578961</v>
          </cell>
          <cell r="BH186">
            <v>35624.188596491236</v>
          </cell>
          <cell r="BI186">
            <v>28499.350877192988</v>
          </cell>
          <cell r="BJ186">
            <v>21374.51315789474</v>
          </cell>
          <cell r="BK186">
            <v>0</v>
          </cell>
          <cell r="BL186">
            <v>0</v>
          </cell>
        </row>
        <row r="187">
          <cell r="A187">
            <v>3411</v>
          </cell>
          <cell r="B187" t="str">
            <v>Holly Hill Infant &amp; Nursery School</v>
          </cell>
          <cell r="C187">
            <v>34</v>
          </cell>
          <cell r="D187">
            <v>26</v>
          </cell>
          <cell r="E187">
            <v>22</v>
          </cell>
          <cell r="F187">
            <v>0</v>
          </cell>
          <cell r="G187">
            <v>0</v>
          </cell>
          <cell r="H187">
            <v>0</v>
          </cell>
          <cell r="I187">
            <v>510</v>
          </cell>
          <cell r="J187">
            <v>390</v>
          </cell>
          <cell r="K187">
            <v>330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23</v>
          </cell>
          <cell r="V187">
            <v>23</v>
          </cell>
          <cell r="W187">
            <v>23</v>
          </cell>
          <cell r="X187">
            <v>345</v>
          </cell>
          <cell r="Y187">
            <v>330</v>
          </cell>
          <cell r="Z187">
            <v>195</v>
          </cell>
          <cell r="AA187">
            <v>0</v>
          </cell>
          <cell r="AB187">
            <v>0</v>
          </cell>
          <cell r="AC187">
            <v>0</v>
          </cell>
          <cell r="AD187">
            <v>84877.2</v>
          </cell>
          <cell r="AE187">
            <v>465</v>
          </cell>
          <cell r="AF187">
            <v>15</v>
          </cell>
          <cell r="AG187">
            <v>30</v>
          </cell>
          <cell r="AH187">
            <v>315</v>
          </cell>
          <cell r="AI187">
            <v>0</v>
          </cell>
          <cell r="AJ187">
            <v>15</v>
          </cell>
          <cell r="AK187">
            <v>315</v>
          </cell>
          <cell r="AL187">
            <v>30</v>
          </cell>
          <cell r="AM187">
            <v>15</v>
          </cell>
          <cell r="AN187">
            <v>1095</v>
          </cell>
          <cell r="AO187">
            <v>45</v>
          </cell>
          <cell r="AP187">
            <v>60</v>
          </cell>
          <cell r="AQ187">
            <v>8399.7000000000007</v>
          </cell>
          <cell r="AR187">
            <v>165.29999999999998</v>
          </cell>
          <cell r="AS187">
            <v>60</v>
          </cell>
          <cell r="AT187">
            <v>8625</v>
          </cell>
          <cell r="AU187">
            <v>23</v>
          </cell>
          <cell r="AV187">
            <v>22</v>
          </cell>
          <cell r="AW187">
            <v>13</v>
          </cell>
          <cell r="AX187">
            <v>58</v>
          </cell>
          <cell r="AY187">
            <v>4193.6315789473683</v>
          </cell>
          <cell r="AZ187">
            <v>0</v>
          </cell>
          <cell r="BA187">
            <v>97695.831578947371</v>
          </cell>
          <cell r="BB187">
            <v>23</v>
          </cell>
          <cell r="BC187">
            <v>22</v>
          </cell>
          <cell r="BD187">
            <v>13</v>
          </cell>
          <cell r="BE187">
            <v>7456.2000000000016</v>
          </cell>
          <cell r="BF187">
            <v>0</v>
          </cell>
          <cell r="BG187">
            <v>105152.03157894737</v>
          </cell>
          <cell r="BH187">
            <v>43813.346491228069</v>
          </cell>
          <cell r="BI187">
            <v>35050.677192982454</v>
          </cell>
          <cell r="BJ187">
            <v>26288.007894736838</v>
          </cell>
          <cell r="BK187">
            <v>0</v>
          </cell>
          <cell r="BL187">
            <v>0</v>
          </cell>
        </row>
        <row r="188">
          <cell r="A188">
            <v>3412</v>
          </cell>
          <cell r="B188" t="str">
            <v>Audley Primary School</v>
          </cell>
          <cell r="C188">
            <v>52</v>
          </cell>
          <cell r="D188">
            <v>52</v>
          </cell>
          <cell r="E188">
            <v>49</v>
          </cell>
          <cell r="F188">
            <v>2</v>
          </cell>
          <cell r="G188">
            <v>9</v>
          </cell>
          <cell r="H188">
            <v>2</v>
          </cell>
          <cell r="I188">
            <v>780</v>
          </cell>
          <cell r="J188">
            <v>780</v>
          </cell>
          <cell r="K188">
            <v>735</v>
          </cell>
          <cell r="L188">
            <v>30</v>
          </cell>
          <cell r="M188">
            <v>135</v>
          </cell>
          <cell r="N188">
            <v>30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26</v>
          </cell>
          <cell r="V188">
            <v>26</v>
          </cell>
          <cell r="W188">
            <v>26</v>
          </cell>
          <cell r="X188">
            <v>390</v>
          </cell>
          <cell r="Y188">
            <v>210</v>
          </cell>
          <cell r="Z188">
            <v>375</v>
          </cell>
          <cell r="AA188">
            <v>0</v>
          </cell>
          <cell r="AB188">
            <v>0</v>
          </cell>
          <cell r="AC188">
            <v>0</v>
          </cell>
          <cell r="AD188">
            <v>171299.1</v>
          </cell>
          <cell r="AE188">
            <v>270</v>
          </cell>
          <cell r="AF188">
            <v>375</v>
          </cell>
          <cell r="AG188">
            <v>15</v>
          </cell>
          <cell r="AH188">
            <v>285</v>
          </cell>
          <cell r="AI188">
            <v>330</v>
          </cell>
          <cell r="AJ188">
            <v>15</v>
          </cell>
          <cell r="AK188">
            <v>300</v>
          </cell>
          <cell r="AL188">
            <v>360</v>
          </cell>
          <cell r="AM188">
            <v>15</v>
          </cell>
          <cell r="AN188">
            <v>855</v>
          </cell>
          <cell r="AO188">
            <v>1065</v>
          </cell>
          <cell r="AP188">
            <v>45</v>
          </cell>
          <cell r="AQ188">
            <v>6615.45</v>
          </cell>
          <cell r="AR188">
            <v>3906.2999999999993</v>
          </cell>
          <cell r="AS188">
            <v>45.6</v>
          </cell>
          <cell r="AT188">
            <v>10567.35</v>
          </cell>
          <cell r="AU188">
            <v>26</v>
          </cell>
          <cell r="AV188">
            <v>0</v>
          </cell>
          <cell r="AW188">
            <v>24</v>
          </cell>
          <cell r="AX188">
            <v>50</v>
          </cell>
          <cell r="AY188">
            <v>3579.78947368421</v>
          </cell>
          <cell r="AZ188">
            <v>0</v>
          </cell>
          <cell r="BA188">
            <v>185446.23947368423</v>
          </cell>
          <cell r="BB188">
            <v>26</v>
          </cell>
          <cell r="BC188">
            <v>14</v>
          </cell>
          <cell r="BD188">
            <v>25</v>
          </cell>
          <cell r="BE188">
            <v>8353.8000000000011</v>
          </cell>
          <cell r="BF188">
            <v>0</v>
          </cell>
          <cell r="BG188">
            <v>193800.03947368421</v>
          </cell>
          <cell r="BH188">
            <v>80750.016447368427</v>
          </cell>
          <cell r="BI188">
            <v>64600.01315789474</v>
          </cell>
          <cell r="BJ188">
            <v>48450.009868421053</v>
          </cell>
          <cell r="BK188">
            <v>0</v>
          </cell>
          <cell r="BL188">
            <v>0</v>
          </cell>
        </row>
        <row r="189">
          <cell r="A189">
            <v>3428</v>
          </cell>
          <cell r="B189" t="str">
            <v>St Peter's C.E. Primary School</v>
          </cell>
          <cell r="C189">
            <v>26</v>
          </cell>
          <cell r="D189">
            <v>32</v>
          </cell>
          <cell r="E189">
            <v>25</v>
          </cell>
          <cell r="F189">
            <v>19</v>
          </cell>
          <cell r="G189">
            <v>11</v>
          </cell>
          <cell r="H189">
            <v>17</v>
          </cell>
          <cell r="I189">
            <v>390</v>
          </cell>
          <cell r="J189">
            <v>465</v>
          </cell>
          <cell r="K189">
            <v>375</v>
          </cell>
          <cell r="L189">
            <v>285</v>
          </cell>
          <cell r="M189">
            <v>165</v>
          </cell>
          <cell r="N189">
            <v>255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</v>
          </cell>
          <cell r="W189">
            <v>2</v>
          </cell>
          <cell r="X189">
            <v>30</v>
          </cell>
          <cell r="Y189">
            <v>105</v>
          </cell>
          <cell r="Z189">
            <v>30</v>
          </cell>
          <cell r="AA189">
            <v>30</v>
          </cell>
          <cell r="AB189">
            <v>30</v>
          </cell>
          <cell r="AC189">
            <v>30</v>
          </cell>
          <cell r="AD189">
            <v>132925.5</v>
          </cell>
          <cell r="AE189">
            <v>30</v>
          </cell>
          <cell r="AF189">
            <v>60</v>
          </cell>
          <cell r="AG189">
            <v>15</v>
          </cell>
          <cell r="AH189">
            <v>30</v>
          </cell>
          <cell r="AI189">
            <v>45</v>
          </cell>
          <cell r="AJ189">
            <v>15</v>
          </cell>
          <cell r="AK189">
            <v>15</v>
          </cell>
          <cell r="AL189">
            <v>45</v>
          </cell>
          <cell r="AM189">
            <v>0</v>
          </cell>
          <cell r="AN189">
            <v>75</v>
          </cell>
          <cell r="AO189">
            <v>150</v>
          </cell>
          <cell r="AP189">
            <v>30</v>
          </cell>
          <cell r="AQ189">
            <v>576.45000000000005</v>
          </cell>
          <cell r="AR189">
            <v>548.09999999999991</v>
          </cell>
          <cell r="AS189">
            <v>30</v>
          </cell>
          <cell r="AT189">
            <v>1154.55</v>
          </cell>
          <cell r="AU189">
            <v>2</v>
          </cell>
          <cell r="AV189">
            <v>7</v>
          </cell>
          <cell r="AW189">
            <v>2</v>
          </cell>
          <cell r="AX189">
            <v>11</v>
          </cell>
          <cell r="AY189">
            <v>808.8947368421052</v>
          </cell>
          <cell r="AZ189">
            <v>0</v>
          </cell>
          <cell r="BA189">
            <v>134888.9447368421</v>
          </cell>
          <cell r="BB189">
            <v>2</v>
          </cell>
          <cell r="BC189">
            <v>7</v>
          </cell>
          <cell r="BD189">
            <v>2</v>
          </cell>
          <cell r="BE189">
            <v>1438.2000000000003</v>
          </cell>
          <cell r="BF189">
            <v>0</v>
          </cell>
          <cell r="BG189">
            <v>136327.14473684211</v>
          </cell>
          <cell r="BH189">
            <v>56802.976973684206</v>
          </cell>
          <cell r="BI189">
            <v>45442.381578947367</v>
          </cell>
          <cell r="BJ189">
            <v>34081.786184210527</v>
          </cell>
          <cell r="BK189">
            <v>0</v>
          </cell>
          <cell r="BL189">
            <v>0</v>
          </cell>
        </row>
        <row r="190">
          <cell r="A190">
            <v>3431</v>
          </cell>
          <cell r="B190" t="str">
            <v>New Oscott Primary School</v>
          </cell>
          <cell r="C190">
            <v>49</v>
          </cell>
          <cell r="D190">
            <v>41</v>
          </cell>
          <cell r="E190">
            <v>36</v>
          </cell>
          <cell r="F190">
            <v>20</v>
          </cell>
          <cell r="G190">
            <v>20</v>
          </cell>
          <cell r="H190">
            <v>19</v>
          </cell>
          <cell r="I190">
            <v>735</v>
          </cell>
          <cell r="J190">
            <v>615</v>
          </cell>
          <cell r="K190">
            <v>540</v>
          </cell>
          <cell r="L190">
            <v>300</v>
          </cell>
          <cell r="M190">
            <v>300</v>
          </cell>
          <cell r="N190">
            <v>285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4</v>
          </cell>
          <cell r="V190">
            <v>4</v>
          </cell>
          <cell r="W190">
            <v>4</v>
          </cell>
          <cell r="X190">
            <v>60</v>
          </cell>
          <cell r="Y190">
            <v>75</v>
          </cell>
          <cell r="Z190">
            <v>45</v>
          </cell>
          <cell r="AA190">
            <v>30</v>
          </cell>
          <cell r="AB190">
            <v>30</v>
          </cell>
          <cell r="AC190">
            <v>30</v>
          </cell>
          <cell r="AD190">
            <v>191055</v>
          </cell>
          <cell r="AE190">
            <v>90</v>
          </cell>
          <cell r="AF190">
            <v>15</v>
          </cell>
          <cell r="AG190">
            <v>15</v>
          </cell>
          <cell r="AH190">
            <v>90</v>
          </cell>
          <cell r="AI190">
            <v>15</v>
          </cell>
          <cell r="AJ190">
            <v>15</v>
          </cell>
          <cell r="AK190">
            <v>60</v>
          </cell>
          <cell r="AL190">
            <v>0</v>
          </cell>
          <cell r="AM190">
            <v>15</v>
          </cell>
          <cell r="AN190">
            <v>240</v>
          </cell>
          <cell r="AO190">
            <v>30</v>
          </cell>
          <cell r="AP190">
            <v>45</v>
          </cell>
          <cell r="AQ190">
            <v>1848.3</v>
          </cell>
          <cell r="AR190">
            <v>108.75</v>
          </cell>
          <cell r="AS190">
            <v>45.6</v>
          </cell>
          <cell r="AT190">
            <v>2002.6499999999999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193057.65</v>
          </cell>
          <cell r="BB190">
            <v>4</v>
          </cell>
          <cell r="BC190">
            <v>5</v>
          </cell>
          <cell r="BD190">
            <v>3</v>
          </cell>
          <cell r="BE190">
            <v>1550.4</v>
          </cell>
          <cell r="BF190">
            <v>0</v>
          </cell>
          <cell r="BG190">
            <v>194608.05</v>
          </cell>
          <cell r="BH190">
            <v>81086.6875</v>
          </cell>
          <cell r="BI190">
            <v>64869.35</v>
          </cell>
          <cell r="BJ190">
            <v>48652.012499999997</v>
          </cell>
          <cell r="BK190">
            <v>0</v>
          </cell>
          <cell r="BL190">
            <v>0</v>
          </cell>
        </row>
        <row r="191">
          <cell r="A191">
            <v>3432</v>
          </cell>
          <cell r="B191" t="str">
            <v>Clifton Primary School</v>
          </cell>
          <cell r="C191">
            <v>82</v>
          </cell>
          <cell r="D191">
            <v>88</v>
          </cell>
          <cell r="E191">
            <v>67</v>
          </cell>
          <cell r="F191">
            <v>5</v>
          </cell>
          <cell r="G191">
            <v>8</v>
          </cell>
          <cell r="H191">
            <v>6</v>
          </cell>
          <cell r="I191">
            <v>1230</v>
          </cell>
          <cell r="J191">
            <v>1320</v>
          </cell>
          <cell r="K191">
            <v>1005</v>
          </cell>
          <cell r="L191">
            <v>75</v>
          </cell>
          <cell r="M191">
            <v>120</v>
          </cell>
          <cell r="N191">
            <v>90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20</v>
          </cell>
          <cell r="V191">
            <v>20</v>
          </cell>
          <cell r="W191">
            <v>20</v>
          </cell>
          <cell r="X191">
            <v>300</v>
          </cell>
          <cell r="Y191">
            <v>525</v>
          </cell>
          <cell r="Z191">
            <v>210</v>
          </cell>
          <cell r="AA191">
            <v>0</v>
          </cell>
          <cell r="AB191">
            <v>0</v>
          </cell>
          <cell r="AC191">
            <v>0</v>
          </cell>
          <cell r="AD191">
            <v>264631.5</v>
          </cell>
          <cell r="AE191">
            <v>345</v>
          </cell>
          <cell r="AF191">
            <v>765</v>
          </cell>
          <cell r="AG191">
            <v>90</v>
          </cell>
          <cell r="AH191">
            <v>285</v>
          </cell>
          <cell r="AI191">
            <v>630</v>
          </cell>
          <cell r="AJ191">
            <v>60</v>
          </cell>
          <cell r="AK191">
            <v>360</v>
          </cell>
          <cell r="AL191">
            <v>750</v>
          </cell>
          <cell r="AM191">
            <v>150</v>
          </cell>
          <cell r="AN191">
            <v>990</v>
          </cell>
          <cell r="AO191">
            <v>2145</v>
          </cell>
          <cell r="AP191">
            <v>300</v>
          </cell>
          <cell r="AQ191">
            <v>7640.2499999999982</v>
          </cell>
          <cell r="AR191">
            <v>7864.7999999999993</v>
          </cell>
          <cell r="AS191">
            <v>304.8</v>
          </cell>
          <cell r="AT191">
            <v>15809.849999999997</v>
          </cell>
          <cell r="AU191">
            <v>0</v>
          </cell>
          <cell r="AV191">
            <v>3</v>
          </cell>
          <cell r="AW191">
            <v>0</v>
          </cell>
          <cell r="AX191">
            <v>3</v>
          </cell>
          <cell r="AY191">
            <v>223.73684210526318</v>
          </cell>
          <cell r="AZ191">
            <v>0</v>
          </cell>
          <cell r="BA191">
            <v>280665.08684210526</v>
          </cell>
          <cell r="BB191">
            <v>20</v>
          </cell>
          <cell r="BC191">
            <v>35</v>
          </cell>
          <cell r="BD191">
            <v>14</v>
          </cell>
          <cell r="BE191">
            <v>8945.4000000000015</v>
          </cell>
          <cell r="BF191">
            <v>0</v>
          </cell>
          <cell r="BG191">
            <v>289610.48684210528</v>
          </cell>
          <cell r="BH191">
            <v>120671.03618421053</v>
          </cell>
          <cell r="BI191">
            <v>96536.828947368427</v>
          </cell>
          <cell r="BJ191">
            <v>72402.62171052632</v>
          </cell>
          <cell r="BK191">
            <v>6</v>
          </cell>
          <cell r="BL191">
            <v>5460</v>
          </cell>
        </row>
        <row r="192">
          <cell r="A192">
            <v>3433</v>
          </cell>
          <cell r="B192" t="str">
            <v>Albert Bradbeer Primary</v>
          </cell>
          <cell r="C192">
            <v>26</v>
          </cell>
          <cell r="D192">
            <v>25</v>
          </cell>
          <cell r="E192">
            <v>25</v>
          </cell>
          <cell r="F192">
            <v>0</v>
          </cell>
          <cell r="G192">
            <v>0</v>
          </cell>
          <cell r="H192">
            <v>0</v>
          </cell>
          <cell r="I192">
            <v>390</v>
          </cell>
          <cell r="J192">
            <v>375</v>
          </cell>
          <cell r="K192">
            <v>375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19</v>
          </cell>
          <cell r="V192">
            <v>19</v>
          </cell>
          <cell r="W192">
            <v>19</v>
          </cell>
          <cell r="X192">
            <v>285</v>
          </cell>
          <cell r="Y192">
            <v>270</v>
          </cell>
          <cell r="Z192">
            <v>270</v>
          </cell>
          <cell r="AA192">
            <v>0</v>
          </cell>
          <cell r="AB192">
            <v>0</v>
          </cell>
          <cell r="AC192">
            <v>0</v>
          </cell>
          <cell r="AD192">
            <v>78291.899999999994</v>
          </cell>
          <cell r="AE192">
            <v>195</v>
          </cell>
          <cell r="AF192">
            <v>60</v>
          </cell>
          <cell r="AG192">
            <v>105</v>
          </cell>
          <cell r="AH192">
            <v>180</v>
          </cell>
          <cell r="AI192">
            <v>60</v>
          </cell>
          <cell r="AJ192">
            <v>105</v>
          </cell>
          <cell r="AK192">
            <v>90</v>
          </cell>
          <cell r="AL192">
            <v>90</v>
          </cell>
          <cell r="AM192">
            <v>135</v>
          </cell>
          <cell r="AN192">
            <v>465</v>
          </cell>
          <cell r="AO192">
            <v>210</v>
          </cell>
          <cell r="AP192">
            <v>345</v>
          </cell>
          <cell r="AQ192">
            <v>3568.5</v>
          </cell>
          <cell r="AR192">
            <v>774.3</v>
          </cell>
          <cell r="AS192">
            <v>350.4</v>
          </cell>
          <cell r="AT192">
            <v>4693.2</v>
          </cell>
          <cell r="AU192">
            <v>19</v>
          </cell>
          <cell r="AV192">
            <v>18</v>
          </cell>
          <cell r="AW192">
            <v>18</v>
          </cell>
          <cell r="AX192">
            <v>55</v>
          </cell>
          <cell r="AY192">
            <v>3992.8421052631579</v>
          </cell>
          <cell r="AZ192">
            <v>0</v>
          </cell>
          <cell r="BA192">
            <v>86977.942105263151</v>
          </cell>
          <cell r="BB192">
            <v>19</v>
          </cell>
          <cell r="BC192">
            <v>18</v>
          </cell>
          <cell r="BD192">
            <v>18</v>
          </cell>
          <cell r="BE192">
            <v>7099.2</v>
          </cell>
          <cell r="BF192">
            <v>0</v>
          </cell>
          <cell r="BG192">
            <v>94077.142105263149</v>
          </cell>
          <cell r="BH192">
            <v>39198.809210526313</v>
          </cell>
          <cell r="BI192">
            <v>31359.047368421048</v>
          </cell>
          <cell r="BJ192">
            <v>23519.285526315787</v>
          </cell>
          <cell r="BK192">
            <v>0</v>
          </cell>
          <cell r="BL192">
            <v>0</v>
          </cell>
        </row>
        <row r="193">
          <cell r="A193">
            <v>4001</v>
          </cell>
          <cell r="B193" t="str">
            <v>Ark Kings Academy</v>
          </cell>
          <cell r="C193">
            <v>24</v>
          </cell>
          <cell r="D193">
            <v>26</v>
          </cell>
          <cell r="E193">
            <v>20</v>
          </cell>
          <cell r="F193">
            <v>0</v>
          </cell>
          <cell r="G193">
            <v>0</v>
          </cell>
          <cell r="H193">
            <v>0</v>
          </cell>
          <cell r="I193">
            <v>360</v>
          </cell>
          <cell r="J193">
            <v>390</v>
          </cell>
          <cell r="K193">
            <v>300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6</v>
          </cell>
          <cell r="V193">
            <v>6</v>
          </cell>
          <cell r="W193">
            <v>6</v>
          </cell>
          <cell r="X193">
            <v>90</v>
          </cell>
          <cell r="Y193">
            <v>75</v>
          </cell>
          <cell r="Z193">
            <v>90</v>
          </cell>
          <cell r="AA193">
            <v>0</v>
          </cell>
          <cell r="AB193">
            <v>0</v>
          </cell>
          <cell r="AC193">
            <v>0</v>
          </cell>
          <cell r="AD193">
            <v>72357</v>
          </cell>
          <cell r="AE193">
            <v>255</v>
          </cell>
          <cell r="AF193">
            <v>75</v>
          </cell>
          <cell r="AG193">
            <v>0</v>
          </cell>
          <cell r="AH193">
            <v>210</v>
          </cell>
          <cell r="AI193">
            <v>60</v>
          </cell>
          <cell r="AJ193">
            <v>0</v>
          </cell>
          <cell r="AK193">
            <v>210</v>
          </cell>
          <cell r="AL193">
            <v>105</v>
          </cell>
          <cell r="AM193">
            <v>0</v>
          </cell>
          <cell r="AN193">
            <v>675</v>
          </cell>
          <cell r="AO193">
            <v>240</v>
          </cell>
          <cell r="AP193">
            <v>0</v>
          </cell>
          <cell r="AQ193">
            <v>5197.2</v>
          </cell>
          <cell r="AR193">
            <v>883.05</v>
          </cell>
          <cell r="AS193">
            <v>0</v>
          </cell>
          <cell r="AT193">
            <v>6080.25</v>
          </cell>
          <cell r="AU193">
            <v>3</v>
          </cell>
          <cell r="AV193">
            <v>5</v>
          </cell>
          <cell r="AW193">
            <v>0</v>
          </cell>
          <cell r="AX193">
            <v>8</v>
          </cell>
          <cell r="AY193">
            <v>579.42105263157896</v>
          </cell>
          <cell r="AZ193">
            <v>0</v>
          </cell>
          <cell r="BA193">
            <v>79016.671052631573</v>
          </cell>
          <cell r="BB193">
            <v>6</v>
          </cell>
          <cell r="BC193">
            <v>5</v>
          </cell>
          <cell r="BD193">
            <v>6</v>
          </cell>
          <cell r="BE193">
            <v>2193</v>
          </cell>
          <cell r="BF193">
            <v>0</v>
          </cell>
          <cell r="BG193">
            <v>81209.671052631573</v>
          </cell>
          <cell r="BH193">
            <v>33837.362938596489</v>
          </cell>
          <cell r="BI193">
            <v>27069.890350877191</v>
          </cell>
          <cell r="BJ193">
            <v>20302.417763157893</v>
          </cell>
          <cell r="BK193">
            <v>0</v>
          </cell>
          <cell r="BL193">
            <v>0</v>
          </cell>
        </row>
        <row r="194">
          <cell r="A194">
            <v>4019</v>
          </cell>
          <cell r="B194" t="str">
            <v>Ark Victoria Academy</v>
          </cell>
          <cell r="C194">
            <v>59</v>
          </cell>
          <cell r="D194">
            <v>89</v>
          </cell>
          <cell r="E194">
            <v>49</v>
          </cell>
          <cell r="F194">
            <v>5</v>
          </cell>
          <cell r="G194">
            <v>7</v>
          </cell>
          <cell r="H194">
            <v>4</v>
          </cell>
          <cell r="I194">
            <v>885</v>
          </cell>
          <cell r="J194">
            <v>1335</v>
          </cell>
          <cell r="K194">
            <v>735</v>
          </cell>
          <cell r="L194">
            <v>60</v>
          </cell>
          <cell r="M194">
            <v>105</v>
          </cell>
          <cell r="N194">
            <v>60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17</v>
          </cell>
          <cell r="V194">
            <v>17</v>
          </cell>
          <cell r="W194">
            <v>17</v>
          </cell>
          <cell r="X194">
            <v>255</v>
          </cell>
          <cell r="Y194">
            <v>255</v>
          </cell>
          <cell r="Z194">
            <v>90</v>
          </cell>
          <cell r="AA194">
            <v>15</v>
          </cell>
          <cell r="AB194">
            <v>15</v>
          </cell>
          <cell r="AC194">
            <v>15</v>
          </cell>
          <cell r="AD194">
            <v>219753.9</v>
          </cell>
          <cell r="AE194">
            <v>15</v>
          </cell>
          <cell r="AF194">
            <v>0</v>
          </cell>
          <cell r="AG194">
            <v>660</v>
          </cell>
          <cell r="AH194">
            <v>15</v>
          </cell>
          <cell r="AI194">
            <v>15</v>
          </cell>
          <cell r="AJ194">
            <v>555</v>
          </cell>
          <cell r="AK194">
            <v>0</v>
          </cell>
          <cell r="AL194">
            <v>15</v>
          </cell>
          <cell r="AM194">
            <v>990</v>
          </cell>
          <cell r="AN194">
            <v>30</v>
          </cell>
          <cell r="AO194">
            <v>30</v>
          </cell>
          <cell r="AP194">
            <v>2205</v>
          </cell>
          <cell r="AQ194">
            <v>228.75</v>
          </cell>
          <cell r="AR194">
            <v>113.1</v>
          </cell>
          <cell r="AS194">
            <v>2240.4</v>
          </cell>
          <cell r="AT194">
            <v>2582.25</v>
          </cell>
          <cell r="AU194">
            <v>17</v>
          </cell>
          <cell r="AV194">
            <v>2</v>
          </cell>
          <cell r="AW194">
            <v>0</v>
          </cell>
          <cell r="AX194">
            <v>19</v>
          </cell>
          <cell r="AY194">
            <v>1319.4736842105262</v>
          </cell>
          <cell r="AZ194">
            <v>0</v>
          </cell>
          <cell r="BA194">
            <v>223655.62368421053</v>
          </cell>
          <cell r="BB194">
            <v>17</v>
          </cell>
          <cell r="BC194">
            <v>17</v>
          </cell>
          <cell r="BD194">
            <v>6</v>
          </cell>
          <cell r="BE194">
            <v>5130.6000000000004</v>
          </cell>
          <cell r="BF194">
            <v>0</v>
          </cell>
          <cell r="BG194">
            <v>228786.22368421053</v>
          </cell>
          <cell r="BH194">
            <v>95327.593201754382</v>
          </cell>
          <cell r="BI194">
            <v>76262.074561403511</v>
          </cell>
          <cell r="BJ194">
            <v>57196.555921052633</v>
          </cell>
          <cell r="BK194">
            <v>0</v>
          </cell>
          <cell r="BL194">
            <v>0</v>
          </cell>
        </row>
        <row r="195">
          <cell r="A195">
            <v>4038</v>
          </cell>
          <cell r="B195" t="str">
            <v>Starbank School</v>
          </cell>
          <cell r="C195">
            <v>127</v>
          </cell>
          <cell r="D195">
            <v>143</v>
          </cell>
          <cell r="E195">
            <v>93</v>
          </cell>
          <cell r="F195">
            <v>10</v>
          </cell>
          <cell r="G195">
            <v>11</v>
          </cell>
          <cell r="H195">
            <v>8</v>
          </cell>
          <cell r="I195">
            <v>1905</v>
          </cell>
          <cell r="J195">
            <v>2145</v>
          </cell>
          <cell r="K195">
            <v>1395</v>
          </cell>
          <cell r="L195">
            <v>150</v>
          </cell>
          <cell r="M195">
            <v>165</v>
          </cell>
          <cell r="N195">
            <v>120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</v>
          </cell>
          <cell r="V195">
            <v>1</v>
          </cell>
          <cell r="W195">
            <v>1</v>
          </cell>
          <cell r="X195">
            <v>15</v>
          </cell>
          <cell r="Y195">
            <v>135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406093.5</v>
          </cell>
          <cell r="AE195">
            <v>210</v>
          </cell>
          <cell r="AF195">
            <v>405</v>
          </cell>
          <cell r="AG195">
            <v>1005</v>
          </cell>
          <cell r="AH195">
            <v>120</v>
          </cell>
          <cell r="AI195">
            <v>285</v>
          </cell>
          <cell r="AJ195">
            <v>750</v>
          </cell>
          <cell r="AK195">
            <v>105</v>
          </cell>
          <cell r="AL195">
            <v>375</v>
          </cell>
          <cell r="AM195">
            <v>1305</v>
          </cell>
          <cell r="AN195">
            <v>435</v>
          </cell>
          <cell r="AO195">
            <v>1065</v>
          </cell>
          <cell r="AP195">
            <v>3060</v>
          </cell>
          <cell r="AQ195">
            <v>3321.45</v>
          </cell>
          <cell r="AR195">
            <v>3897.5999999999995</v>
          </cell>
          <cell r="AS195">
            <v>3102</v>
          </cell>
          <cell r="AT195">
            <v>10321.049999999999</v>
          </cell>
          <cell r="AU195">
            <v>1</v>
          </cell>
          <cell r="AV195">
            <v>0</v>
          </cell>
          <cell r="AW195">
            <v>0</v>
          </cell>
          <cell r="AX195">
            <v>1</v>
          </cell>
          <cell r="AY195">
            <v>68.84210526315789</v>
          </cell>
          <cell r="AZ195">
            <v>0</v>
          </cell>
          <cell r="BA195">
            <v>416483.39210526313</v>
          </cell>
          <cell r="BB195">
            <v>1</v>
          </cell>
          <cell r="BC195">
            <v>9</v>
          </cell>
          <cell r="BD195">
            <v>0</v>
          </cell>
          <cell r="BE195">
            <v>1315.8000000000002</v>
          </cell>
          <cell r="BF195">
            <v>0</v>
          </cell>
          <cell r="BG195">
            <v>417799.19210526312</v>
          </cell>
          <cell r="BH195">
            <v>174082.99671052632</v>
          </cell>
          <cell r="BI195">
            <v>139266.39736842105</v>
          </cell>
          <cell r="BJ195">
            <v>104449.79802631578</v>
          </cell>
          <cell r="BK195">
            <v>0</v>
          </cell>
          <cell r="BL195">
            <v>0</v>
          </cell>
        </row>
        <row r="196">
          <cell r="A196">
            <v>5201</v>
          </cell>
          <cell r="B196" t="str">
            <v>Deanery C.E. Primary School</v>
          </cell>
          <cell r="C196">
            <v>27</v>
          </cell>
          <cell r="D196">
            <v>21</v>
          </cell>
          <cell r="E196">
            <v>27</v>
          </cell>
          <cell r="F196">
            <v>0</v>
          </cell>
          <cell r="G196">
            <v>0</v>
          </cell>
          <cell r="H196">
            <v>0</v>
          </cell>
          <cell r="I196">
            <v>405</v>
          </cell>
          <cell r="J196">
            <v>315</v>
          </cell>
          <cell r="K196">
            <v>405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3</v>
          </cell>
          <cell r="V196">
            <v>3</v>
          </cell>
          <cell r="W196">
            <v>3</v>
          </cell>
          <cell r="X196">
            <v>45</v>
          </cell>
          <cell r="Y196">
            <v>15</v>
          </cell>
          <cell r="Z196">
            <v>15</v>
          </cell>
          <cell r="AA196">
            <v>0</v>
          </cell>
          <cell r="AB196">
            <v>0</v>
          </cell>
          <cell r="AC196">
            <v>0</v>
          </cell>
          <cell r="AD196">
            <v>77072.399999999994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15</v>
          </cell>
          <cell r="AL196">
            <v>0</v>
          </cell>
          <cell r="AM196">
            <v>0</v>
          </cell>
          <cell r="AN196">
            <v>15</v>
          </cell>
          <cell r="AO196">
            <v>0</v>
          </cell>
          <cell r="AP196">
            <v>0</v>
          </cell>
          <cell r="AQ196">
            <v>118.95</v>
          </cell>
          <cell r="AR196">
            <v>0</v>
          </cell>
          <cell r="AS196">
            <v>0</v>
          </cell>
          <cell r="AT196">
            <v>118.95</v>
          </cell>
          <cell r="AU196">
            <v>3</v>
          </cell>
          <cell r="AV196">
            <v>0</v>
          </cell>
          <cell r="AW196">
            <v>0</v>
          </cell>
          <cell r="AX196">
            <v>3</v>
          </cell>
          <cell r="AY196">
            <v>206.52631578947367</v>
          </cell>
          <cell r="AZ196">
            <v>0</v>
          </cell>
          <cell r="BA196">
            <v>77397.876315789472</v>
          </cell>
          <cell r="BB196">
            <v>3</v>
          </cell>
          <cell r="BC196">
            <v>1</v>
          </cell>
          <cell r="BD196">
            <v>1</v>
          </cell>
          <cell r="BE196">
            <v>632.40000000000009</v>
          </cell>
          <cell r="BF196">
            <v>0</v>
          </cell>
          <cell r="BG196">
            <v>78030.276315789466</v>
          </cell>
          <cell r="BH196">
            <v>32512.615131578947</v>
          </cell>
          <cell r="BI196">
            <v>26010.092105263157</v>
          </cell>
          <cell r="BJ196">
            <v>19507.569078947367</v>
          </cell>
          <cell r="BK196">
            <v>0</v>
          </cell>
          <cell r="BL196">
            <v>0</v>
          </cell>
        </row>
        <row r="197">
          <cell r="A197">
            <v>5203</v>
          </cell>
          <cell r="B197" t="str">
            <v>Walmley Infant School</v>
          </cell>
          <cell r="C197">
            <v>53</v>
          </cell>
          <cell r="D197">
            <v>51</v>
          </cell>
          <cell r="E197">
            <v>41</v>
          </cell>
          <cell r="F197">
            <v>43</v>
          </cell>
          <cell r="G197">
            <v>44</v>
          </cell>
          <cell r="H197">
            <v>35</v>
          </cell>
          <cell r="I197">
            <v>795</v>
          </cell>
          <cell r="J197">
            <v>765</v>
          </cell>
          <cell r="K197">
            <v>615</v>
          </cell>
          <cell r="L197">
            <v>645</v>
          </cell>
          <cell r="M197">
            <v>660</v>
          </cell>
          <cell r="N197">
            <v>525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1</v>
          </cell>
          <cell r="X197">
            <v>15</v>
          </cell>
          <cell r="Y197">
            <v>30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276013.5</v>
          </cell>
          <cell r="AE197">
            <v>30</v>
          </cell>
          <cell r="AF197">
            <v>0</v>
          </cell>
          <cell r="AG197">
            <v>30</v>
          </cell>
          <cell r="AH197">
            <v>30</v>
          </cell>
          <cell r="AI197">
            <v>0</v>
          </cell>
          <cell r="AJ197">
            <v>15</v>
          </cell>
          <cell r="AK197">
            <v>15</v>
          </cell>
          <cell r="AL197">
            <v>0</v>
          </cell>
          <cell r="AM197">
            <v>60</v>
          </cell>
          <cell r="AN197">
            <v>75</v>
          </cell>
          <cell r="AO197">
            <v>0</v>
          </cell>
          <cell r="AP197">
            <v>105</v>
          </cell>
          <cell r="AQ197">
            <v>576.45000000000005</v>
          </cell>
          <cell r="AR197">
            <v>0</v>
          </cell>
          <cell r="AS197">
            <v>106.8</v>
          </cell>
          <cell r="AT197">
            <v>683.25</v>
          </cell>
          <cell r="AU197">
            <v>1</v>
          </cell>
          <cell r="AV197">
            <v>2</v>
          </cell>
          <cell r="AW197">
            <v>1</v>
          </cell>
          <cell r="AX197">
            <v>4</v>
          </cell>
          <cell r="AY197">
            <v>292.57894736842104</v>
          </cell>
          <cell r="AZ197">
            <v>0</v>
          </cell>
          <cell r="BA197">
            <v>276989.32894736843</v>
          </cell>
          <cell r="BB197">
            <v>1</v>
          </cell>
          <cell r="BC197">
            <v>2</v>
          </cell>
          <cell r="BD197">
            <v>0</v>
          </cell>
          <cell r="BE197">
            <v>387.6</v>
          </cell>
          <cell r="BF197">
            <v>0</v>
          </cell>
          <cell r="BG197">
            <v>277376.9289473684</v>
          </cell>
          <cell r="BH197">
            <v>115573.72039473683</v>
          </cell>
          <cell r="BI197">
            <v>92458.976315789463</v>
          </cell>
          <cell r="BJ197">
            <v>69344.232236842101</v>
          </cell>
          <cell r="BK197">
            <v>0</v>
          </cell>
          <cell r="BL197">
            <v>0</v>
          </cell>
        </row>
        <row r="198">
          <cell r="A198">
            <v>5205</v>
          </cell>
          <cell r="B198" t="str">
            <v>St Francis Church of England Aided Primary School and Nursery</v>
          </cell>
          <cell r="C198">
            <v>23</v>
          </cell>
          <cell r="D198">
            <v>21</v>
          </cell>
          <cell r="E198">
            <v>23</v>
          </cell>
          <cell r="F198">
            <v>17</v>
          </cell>
          <cell r="G198">
            <v>16</v>
          </cell>
          <cell r="H198">
            <v>18</v>
          </cell>
          <cell r="I198">
            <v>345</v>
          </cell>
          <cell r="J198">
            <v>315</v>
          </cell>
          <cell r="K198">
            <v>345</v>
          </cell>
          <cell r="L198">
            <v>255</v>
          </cell>
          <cell r="M198">
            <v>240</v>
          </cell>
          <cell r="N198">
            <v>270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1</v>
          </cell>
          <cell r="W198">
            <v>1</v>
          </cell>
          <cell r="X198">
            <v>15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121380.90000000001</v>
          </cell>
          <cell r="AE198">
            <v>15</v>
          </cell>
          <cell r="AF198">
            <v>15</v>
          </cell>
          <cell r="AG198">
            <v>45</v>
          </cell>
          <cell r="AH198">
            <v>0</v>
          </cell>
          <cell r="AI198">
            <v>15</v>
          </cell>
          <cell r="AJ198">
            <v>60</v>
          </cell>
          <cell r="AK198">
            <v>15</v>
          </cell>
          <cell r="AL198">
            <v>0</v>
          </cell>
          <cell r="AM198">
            <v>60</v>
          </cell>
          <cell r="AN198">
            <v>30</v>
          </cell>
          <cell r="AO198">
            <v>30</v>
          </cell>
          <cell r="AP198">
            <v>165</v>
          </cell>
          <cell r="AQ198">
            <v>228.75</v>
          </cell>
          <cell r="AR198">
            <v>108.75</v>
          </cell>
          <cell r="AS198">
            <v>168</v>
          </cell>
          <cell r="AT198">
            <v>505.5</v>
          </cell>
          <cell r="AU198">
            <v>1</v>
          </cell>
          <cell r="AV198">
            <v>0</v>
          </cell>
          <cell r="AW198">
            <v>1</v>
          </cell>
          <cell r="AX198">
            <v>2</v>
          </cell>
          <cell r="AY198">
            <v>143.42105263157893</v>
          </cell>
          <cell r="AZ198">
            <v>0</v>
          </cell>
          <cell r="BA198">
            <v>122029.82105263158</v>
          </cell>
          <cell r="BB198">
            <v>1</v>
          </cell>
          <cell r="BC198">
            <v>0</v>
          </cell>
          <cell r="BD198">
            <v>0</v>
          </cell>
          <cell r="BE198">
            <v>122.4</v>
          </cell>
          <cell r="BF198">
            <v>0</v>
          </cell>
          <cell r="BG198">
            <v>122152.22105263158</v>
          </cell>
          <cell r="BH198">
            <v>50896.758771929824</v>
          </cell>
          <cell r="BI198">
            <v>40717.407017543861</v>
          </cell>
          <cell r="BJ198">
            <v>30538.055263157898</v>
          </cell>
          <cell r="BK198">
            <v>0</v>
          </cell>
          <cell r="BL198">
            <v>0</v>
          </cell>
        </row>
        <row r="199">
          <cell r="A199">
            <v>7004</v>
          </cell>
          <cell r="B199" t="str">
            <v>Mayfield School</v>
          </cell>
          <cell r="C199">
            <v>3</v>
          </cell>
          <cell r="D199">
            <v>3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45</v>
          </cell>
          <cell r="J199">
            <v>45</v>
          </cell>
          <cell r="K199">
            <v>15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1</v>
          </cell>
          <cell r="V199">
            <v>1</v>
          </cell>
          <cell r="W199">
            <v>1</v>
          </cell>
          <cell r="X199">
            <v>15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7317</v>
          </cell>
          <cell r="AE199">
            <v>30</v>
          </cell>
          <cell r="AF199">
            <v>0</v>
          </cell>
          <cell r="AG199">
            <v>15</v>
          </cell>
          <cell r="AH199">
            <v>0</v>
          </cell>
          <cell r="AI199">
            <v>0</v>
          </cell>
          <cell r="AJ199">
            <v>15</v>
          </cell>
          <cell r="AK199">
            <v>0</v>
          </cell>
          <cell r="AL199">
            <v>0</v>
          </cell>
          <cell r="AM199">
            <v>30</v>
          </cell>
          <cell r="AN199">
            <v>30</v>
          </cell>
          <cell r="AO199">
            <v>0</v>
          </cell>
          <cell r="AP199">
            <v>60</v>
          </cell>
          <cell r="AQ199">
            <v>219.60000000000002</v>
          </cell>
          <cell r="AR199">
            <v>0</v>
          </cell>
          <cell r="AS199">
            <v>61.2</v>
          </cell>
          <cell r="AT199">
            <v>280.8</v>
          </cell>
          <cell r="AU199">
            <v>1</v>
          </cell>
          <cell r="AV199">
            <v>0</v>
          </cell>
          <cell r="AW199">
            <v>0</v>
          </cell>
          <cell r="AX199">
            <v>1</v>
          </cell>
          <cell r="AY199">
            <v>68.84210526315789</v>
          </cell>
          <cell r="AZ199">
            <v>0</v>
          </cell>
          <cell r="BA199">
            <v>7666.6421052631576</v>
          </cell>
          <cell r="BB199">
            <v>1</v>
          </cell>
          <cell r="BC199">
            <v>0</v>
          </cell>
          <cell r="BD199">
            <v>0</v>
          </cell>
          <cell r="BE199">
            <v>122.4</v>
          </cell>
          <cell r="BF199">
            <v>0</v>
          </cell>
          <cell r="BG199">
            <v>7789.0421052631573</v>
          </cell>
          <cell r="BH199">
            <v>3245.4342105263158</v>
          </cell>
          <cell r="BI199">
            <v>2596.3473684210526</v>
          </cell>
          <cell r="BJ199">
            <v>1947.2605263157893</v>
          </cell>
          <cell r="BK199">
            <v>0</v>
          </cell>
          <cell r="BL199">
            <v>0</v>
          </cell>
        </row>
        <row r="200">
          <cell r="A200">
            <v>7009</v>
          </cell>
          <cell r="B200" t="str">
            <v>Victoria School</v>
          </cell>
          <cell r="C200">
            <v>7</v>
          </cell>
          <cell r="D200">
            <v>5</v>
          </cell>
          <cell r="E200">
            <v>6</v>
          </cell>
          <cell r="F200">
            <v>0</v>
          </cell>
          <cell r="G200">
            <v>0</v>
          </cell>
          <cell r="H200">
            <v>0</v>
          </cell>
          <cell r="I200">
            <v>105</v>
          </cell>
          <cell r="J200">
            <v>75</v>
          </cell>
          <cell r="K200">
            <v>90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4</v>
          </cell>
          <cell r="V200">
            <v>4</v>
          </cell>
          <cell r="W200">
            <v>4</v>
          </cell>
          <cell r="X200">
            <v>60</v>
          </cell>
          <cell r="Y200">
            <v>45</v>
          </cell>
          <cell r="Z200">
            <v>60</v>
          </cell>
          <cell r="AA200">
            <v>0</v>
          </cell>
          <cell r="AB200">
            <v>0</v>
          </cell>
          <cell r="AC200">
            <v>0</v>
          </cell>
          <cell r="AD200">
            <v>18536.400000000001</v>
          </cell>
          <cell r="AE200">
            <v>30</v>
          </cell>
          <cell r="AF200">
            <v>30</v>
          </cell>
          <cell r="AG200">
            <v>15</v>
          </cell>
          <cell r="AH200">
            <v>15</v>
          </cell>
          <cell r="AI200">
            <v>30</v>
          </cell>
          <cell r="AJ200">
            <v>15</v>
          </cell>
          <cell r="AK200">
            <v>0</v>
          </cell>
          <cell r="AL200">
            <v>30</v>
          </cell>
          <cell r="AM200">
            <v>15</v>
          </cell>
          <cell r="AN200">
            <v>45</v>
          </cell>
          <cell r="AO200">
            <v>90</v>
          </cell>
          <cell r="AP200">
            <v>45</v>
          </cell>
          <cell r="AQ200">
            <v>338.55</v>
          </cell>
          <cell r="AR200">
            <v>330.6</v>
          </cell>
          <cell r="AS200">
            <v>45.6</v>
          </cell>
          <cell r="AT200">
            <v>714.75000000000011</v>
          </cell>
          <cell r="AU200">
            <v>4</v>
          </cell>
          <cell r="AV200">
            <v>2</v>
          </cell>
          <cell r="AW200">
            <v>4</v>
          </cell>
          <cell r="AX200">
            <v>10</v>
          </cell>
          <cell r="AY200">
            <v>722.8421052631578</v>
          </cell>
          <cell r="AZ200">
            <v>0</v>
          </cell>
          <cell r="BA200">
            <v>19973.992105263158</v>
          </cell>
          <cell r="BB200">
            <v>4</v>
          </cell>
          <cell r="BC200">
            <v>3</v>
          </cell>
          <cell r="BD200">
            <v>4</v>
          </cell>
          <cell r="BE200">
            <v>1417.8000000000002</v>
          </cell>
          <cell r="BF200">
            <v>0</v>
          </cell>
          <cell r="BG200">
            <v>21391.792105263157</v>
          </cell>
          <cell r="BH200">
            <v>8913.2467105263149</v>
          </cell>
          <cell r="BI200">
            <v>7130.5973684210521</v>
          </cell>
          <cell r="BJ200">
            <v>5347.9480263157893</v>
          </cell>
          <cell r="BK200">
            <v>0</v>
          </cell>
          <cell r="BL200">
            <v>0</v>
          </cell>
        </row>
        <row r="201">
          <cell r="A201">
            <v>7012</v>
          </cell>
          <cell r="B201" t="str">
            <v>Longwill School for the Deaf</v>
          </cell>
          <cell r="C201">
            <v>2</v>
          </cell>
          <cell r="D201">
            <v>5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30</v>
          </cell>
          <cell r="J201">
            <v>75</v>
          </cell>
          <cell r="K201">
            <v>15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</v>
          </cell>
          <cell r="V201">
            <v>1</v>
          </cell>
          <cell r="W201">
            <v>1</v>
          </cell>
          <cell r="X201">
            <v>15</v>
          </cell>
          <cell r="Y201">
            <v>30</v>
          </cell>
          <cell r="Z201">
            <v>15</v>
          </cell>
          <cell r="AA201">
            <v>0</v>
          </cell>
          <cell r="AB201">
            <v>0</v>
          </cell>
          <cell r="AC201">
            <v>0</v>
          </cell>
          <cell r="AD201">
            <v>8373.9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15</v>
          </cell>
          <cell r="AM201">
            <v>15</v>
          </cell>
          <cell r="AN201">
            <v>0</v>
          </cell>
          <cell r="AO201">
            <v>15</v>
          </cell>
          <cell r="AP201">
            <v>15</v>
          </cell>
          <cell r="AQ201">
            <v>0</v>
          </cell>
          <cell r="AR201">
            <v>56.55</v>
          </cell>
          <cell r="AS201">
            <v>15.6</v>
          </cell>
          <cell r="AT201">
            <v>72.149999999999991</v>
          </cell>
          <cell r="AU201">
            <v>1</v>
          </cell>
          <cell r="AV201">
            <v>2</v>
          </cell>
          <cell r="AW201">
            <v>1</v>
          </cell>
          <cell r="AX201">
            <v>4</v>
          </cell>
          <cell r="AY201">
            <v>292.57894736842104</v>
          </cell>
          <cell r="AZ201">
            <v>0</v>
          </cell>
          <cell r="BA201">
            <v>8738.628947368421</v>
          </cell>
          <cell r="BB201">
            <v>1</v>
          </cell>
          <cell r="BC201">
            <v>2</v>
          </cell>
          <cell r="BD201">
            <v>1</v>
          </cell>
          <cell r="BE201">
            <v>520.20000000000005</v>
          </cell>
          <cell r="BF201">
            <v>0</v>
          </cell>
          <cell r="BG201">
            <v>9258.8289473684217</v>
          </cell>
          <cell r="BH201">
            <v>3857.8453947368421</v>
          </cell>
          <cell r="BI201">
            <v>3086.2763157894738</v>
          </cell>
          <cell r="BJ201">
            <v>2314.7072368421054</v>
          </cell>
          <cell r="BK201">
            <v>2</v>
          </cell>
          <cell r="BL201">
            <v>1820</v>
          </cell>
        </row>
        <row r="202">
          <cell r="A202">
            <v>7013</v>
          </cell>
          <cell r="B202" t="str">
            <v>Calthorpe Academy</v>
          </cell>
          <cell r="C202">
            <v>0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15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1056.9000000000001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15</v>
          </cell>
          <cell r="AN202">
            <v>0</v>
          </cell>
          <cell r="AO202">
            <v>0</v>
          </cell>
          <cell r="AP202">
            <v>15</v>
          </cell>
          <cell r="AQ202">
            <v>0</v>
          </cell>
          <cell r="AR202">
            <v>0</v>
          </cell>
          <cell r="AS202">
            <v>15.6</v>
          </cell>
          <cell r="AT202">
            <v>15.6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1072.5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1072.5</v>
          </cell>
          <cell r="BH202">
            <v>446.875</v>
          </cell>
          <cell r="BI202">
            <v>357.5</v>
          </cell>
          <cell r="BJ202">
            <v>268.125</v>
          </cell>
          <cell r="BK202">
            <v>0</v>
          </cell>
          <cell r="BL202">
            <v>0</v>
          </cell>
        </row>
        <row r="203">
          <cell r="A203">
            <v>7031</v>
          </cell>
          <cell r="B203" t="str">
            <v>Wilson Stuart School</v>
          </cell>
          <cell r="C203">
            <v>5</v>
          </cell>
          <cell r="D203">
            <v>6</v>
          </cell>
          <cell r="E203">
            <v>4</v>
          </cell>
          <cell r="F203">
            <v>0</v>
          </cell>
          <cell r="G203">
            <v>0</v>
          </cell>
          <cell r="H203">
            <v>0</v>
          </cell>
          <cell r="I203">
            <v>75</v>
          </cell>
          <cell r="J203">
            <v>90</v>
          </cell>
          <cell r="K203">
            <v>60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15</v>
          </cell>
          <cell r="Z203">
            <v>15</v>
          </cell>
          <cell r="AA203">
            <v>0</v>
          </cell>
          <cell r="AB203">
            <v>0</v>
          </cell>
          <cell r="AC203">
            <v>0</v>
          </cell>
          <cell r="AD203">
            <v>15528.3</v>
          </cell>
          <cell r="AE203">
            <v>0</v>
          </cell>
          <cell r="AF203">
            <v>60</v>
          </cell>
          <cell r="AG203">
            <v>0</v>
          </cell>
          <cell r="AH203">
            <v>0</v>
          </cell>
          <cell r="AI203">
            <v>45</v>
          </cell>
          <cell r="AJ203">
            <v>0</v>
          </cell>
          <cell r="AK203">
            <v>15</v>
          </cell>
          <cell r="AL203">
            <v>0</v>
          </cell>
          <cell r="AM203">
            <v>15</v>
          </cell>
          <cell r="AN203">
            <v>15</v>
          </cell>
          <cell r="AO203">
            <v>105</v>
          </cell>
          <cell r="AP203">
            <v>15</v>
          </cell>
          <cell r="AQ203">
            <v>118.95</v>
          </cell>
          <cell r="AR203">
            <v>378.44999999999993</v>
          </cell>
          <cell r="AS203">
            <v>15.6</v>
          </cell>
          <cell r="AT203">
            <v>512.99999999999989</v>
          </cell>
          <cell r="AU203">
            <v>0</v>
          </cell>
          <cell r="AV203">
            <v>1</v>
          </cell>
          <cell r="AW203">
            <v>1</v>
          </cell>
          <cell r="AX203">
            <v>2</v>
          </cell>
          <cell r="AY203">
            <v>149.15789473684208</v>
          </cell>
          <cell r="AZ203">
            <v>0</v>
          </cell>
          <cell r="BA203">
            <v>16190.457894736841</v>
          </cell>
          <cell r="BB203">
            <v>0</v>
          </cell>
          <cell r="BC203">
            <v>1</v>
          </cell>
          <cell r="BD203">
            <v>1</v>
          </cell>
          <cell r="BE203">
            <v>265.20000000000005</v>
          </cell>
          <cell r="BF203">
            <v>0</v>
          </cell>
          <cell r="BG203">
            <v>16455.65789473684</v>
          </cell>
          <cell r="BH203">
            <v>6856.5241228070172</v>
          </cell>
          <cell r="BI203">
            <v>5485.2192982456136</v>
          </cell>
          <cell r="BJ203">
            <v>4113.91447368421</v>
          </cell>
          <cell r="BK203">
            <v>10</v>
          </cell>
          <cell r="BL203">
            <v>9100</v>
          </cell>
        </row>
        <row r="204">
          <cell r="A204">
            <v>7034</v>
          </cell>
          <cell r="B204" t="str">
            <v>Priestley Smith School</v>
          </cell>
          <cell r="C204">
            <v>1</v>
          </cell>
          <cell r="D204">
            <v>2</v>
          </cell>
          <cell r="E204">
            <v>1</v>
          </cell>
          <cell r="F204">
            <v>0</v>
          </cell>
          <cell r="G204">
            <v>0</v>
          </cell>
          <cell r="H204">
            <v>0</v>
          </cell>
          <cell r="I204">
            <v>15</v>
          </cell>
          <cell r="J204">
            <v>30</v>
          </cell>
          <cell r="K204">
            <v>15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30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4146.3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15</v>
          </cell>
          <cell r="AM204">
            <v>15</v>
          </cell>
          <cell r="AN204">
            <v>0</v>
          </cell>
          <cell r="AO204">
            <v>15</v>
          </cell>
          <cell r="AP204">
            <v>15</v>
          </cell>
          <cell r="AQ204">
            <v>0</v>
          </cell>
          <cell r="AR204">
            <v>56.55</v>
          </cell>
          <cell r="AS204">
            <v>15.6</v>
          </cell>
          <cell r="AT204">
            <v>72.149999999999991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4218.45</v>
          </cell>
          <cell r="BB204">
            <v>0</v>
          </cell>
          <cell r="BC204">
            <v>2</v>
          </cell>
          <cell r="BD204">
            <v>0</v>
          </cell>
          <cell r="BE204">
            <v>265.20000000000005</v>
          </cell>
          <cell r="BF204">
            <v>0</v>
          </cell>
          <cell r="BG204">
            <v>4483.6499999999996</v>
          </cell>
          <cell r="BH204">
            <v>1868.1875</v>
          </cell>
          <cell r="BI204">
            <v>1494.55</v>
          </cell>
          <cell r="BJ204">
            <v>1120.9124999999999</v>
          </cell>
          <cell r="BK204">
            <v>0</v>
          </cell>
          <cell r="BL204">
            <v>0</v>
          </cell>
        </row>
        <row r="205">
          <cell r="A205">
            <v>7038</v>
          </cell>
          <cell r="B205" t="str">
            <v>Brays School (S)</v>
          </cell>
          <cell r="C205">
            <v>5</v>
          </cell>
          <cell r="D205">
            <v>0</v>
          </cell>
          <cell r="E205">
            <v>4</v>
          </cell>
          <cell r="F205">
            <v>0</v>
          </cell>
          <cell r="G205">
            <v>0</v>
          </cell>
          <cell r="H205">
            <v>0</v>
          </cell>
          <cell r="I205">
            <v>75</v>
          </cell>
          <cell r="J205">
            <v>0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3</v>
          </cell>
          <cell r="V205">
            <v>3</v>
          </cell>
          <cell r="W205">
            <v>3</v>
          </cell>
          <cell r="X205">
            <v>45</v>
          </cell>
          <cell r="Y205">
            <v>0</v>
          </cell>
          <cell r="Z205">
            <v>45</v>
          </cell>
          <cell r="AA205">
            <v>0</v>
          </cell>
          <cell r="AB205">
            <v>0</v>
          </cell>
          <cell r="AC205">
            <v>0</v>
          </cell>
          <cell r="AD205">
            <v>9186.9</v>
          </cell>
          <cell r="AE205">
            <v>15</v>
          </cell>
          <cell r="AF205">
            <v>15</v>
          </cell>
          <cell r="AG205">
            <v>15</v>
          </cell>
          <cell r="AH205">
            <v>15</v>
          </cell>
          <cell r="AI205">
            <v>15</v>
          </cell>
          <cell r="AJ205">
            <v>15</v>
          </cell>
          <cell r="AK205">
            <v>0</v>
          </cell>
          <cell r="AL205">
            <v>0</v>
          </cell>
          <cell r="AM205">
            <v>0</v>
          </cell>
          <cell r="AN205">
            <v>30</v>
          </cell>
          <cell r="AO205">
            <v>30</v>
          </cell>
          <cell r="AP205">
            <v>30</v>
          </cell>
          <cell r="AQ205">
            <v>228.75</v>
          </cell>
          <cell r="AR205">
            <v>108.75</v>
          </cell>
          <cell r="AS205">
            <v>30</v>
          </cell>
          <cell r="AT205">
            <v>367.5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9554.4</v>
          </cell>
          <cell r="BB205">
            <v>3</v>
          </cell>
          <cell r="BC205">
            <v>0</v>
          </cell>
          <cell r="BD205">
            <v>3</v>
          </cell>
          <cell r="BE205">
            <v>765.00000000000011</v>
          </cell>
          <cell r="BF205">
            <v>1</v>
          </cell>
          <cell r="BG205">
            <v>10320.4</v>
          </cell>
          <cell r="BH205">
            <v>4300.1666666666661</v>
          </cell>
          <cell r="BI205">
            <v>3440.1333333333332</v>
          </cell>
          <cell r="BJ205">
            <v>2580.1</v>
          </cell>
          <cell r="BK205">
            <v>0</v>
          </cell>
          <cell r="BL205">
            <v>0</v>
          </cell>
        </row>
        <row r="206">
          <cell r="A206">
            <v>7045</v>
          </cell>
          <cell r="B206" t="str">
            <v>The Pines School</v>
          </cell>
          <cell r="C206">
            <v>0</v>
          </cell>
          <cell r="D206">
            <v>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15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15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1056.9000000000001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1</v>
          </cell>
          <cell r="AW206">
            <v>0</v>
          </cell>
          <cell r="AX206">
            <v>1</v>
          </cell>
          <cell r="AY206">
            <v>74.578947368421055</v>
          </cell>
          <cell r="AZ206">
            <v>0</v>
          </cell>
          <cell r="BA206">
            <v>1131.4789473684211</v>
          </cell>
          <cell r="BB206">
            <v>0</v>
          </cell>
          <cell r="BC206">
            <v>1</v>
          </cell>
          <cell r="BD206">
            <v>0</v>
          </cell>
          <cell r="BE206">
            <v>132.60000000000002</v>
          </cell>
          <cell r="BF206">
            <v>0</v>
          </cell>
          <cell r="BG206">
            <v>1264.0789473684213</v>
          </cell>
          <cell r="BH206">
            <v>526.69956140350882</v>
          </cell>
          <cell r="BI206">
            <v>421.35964912280707</v>
          </cell>
          <cell r="BJ206">
            <v>316.01973684210532</v>
          </cell>
          <cell r="BK206">
            <v>0</v>
          </cell>
          <cell r="BL206">
            <v>0</v>
          </cell>
        </row>
        <row r="207">
          <cell r="A207">
            <v>7052</v>
          </cell>
          <cell r="B207" t="str">
            <v>Beaufort School</v>
          </cell>
          <cell r="C207">
            <v>0</v>
          </cell>
          <cell r="D207">
            <v>1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15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1056.9000000000001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15</v>
          </cell>
          <cell r="AN207">
            <v>0</v>
          </cell>
          <cell r="AO207">
            <v>0</v>
          </cell>
          <cell r="AP207">
            <v>15</v>
          </cell>
          <cell r="AQ207">
            <v>0</v>
          </cell>
          <cell r="AR207">
            <v>0</v>
          </cell>
          <cell r="AS207">
            <v>15.6</v>
          </cell>
          <cell r="AT207">
            <v>15.6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1072.5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1072.5</v>
          </cell>
          <cell r="BH207">
            <v>446.875</v>
          </cell>
          <cell r="BI207">
            <v>357.5</v>
          </cell>
          <cell r="BJ207">
            <v>268.125</v>
          </cell>
          <cell r="BK207">
            <v>0</v>
          </cell>
          <cell r="BL207">
            <v>0</v>
          </cell>
        </row>
        <row r="208">
          <cell r="A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</row>
        <row r="209">
          <cell r="A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>
            <v>1000</v>
          </cell>
          <cell r="C3" t="str">
            <v>Selly Oak Nursery School</v>
          </cell>
          <cell r="D3">
            <v>0</v>
          </cell>
          <cell r="E3">
            <v>37</v>
          </cell>
          <cell r="F3">
            <v>40</v>
          </cell>
          <cell r="G3">
            <v>77</v>
          </cell>
          <cell r="H3">
            <v>16</v>
          </cell>
          <cell r="I3">
            <v>16</v>
          </cell>
          <cell r="J3">
            <v>32</v>
          </cell>
          <cell r="K3">
            <v>0</v>
          </cell>
          <cell r="L3">
            <v>555</v>
          </cell>
          <cell r="M3">
            <v>600</v>
          </cell>
          <cell r="N3">
            <v>1155</v>
          </cell>
          <cell r="O3">
            <v>184.2</v>
          </cell>
          <cell r="P3">
            <v>221.2</v>
          </cell>
        </row>
        <row r="4">
          <cell r="B4">
            <v>1001</v>
          </cell>
          <cell r="C4" t="str">
            <v>Bordesley Green East Nursery School</v>
          </cell>
          <cell r="D4">
            <v>20</v>
          </cell>
          <cell r="E4">
            <v>53</v>
          </cell>
          <cell r="F4">
            <v>27</v>
          </cell>
          <cell r="G4">
            <v>80</v>
          </cell>
          <cell r="H4">
            <v>9</v>
          </cell>
          <cell r="I4">
            <v>2</v>
          </cell>
          <cell r="J4">
            <v>11</v>
          </cell>
          <cell r="K4">
            <v>300</v>
          </cell>
          <cell r="L4">
            <v>795</v>
          </cell>
          <cell r="M4">
            <v>405</v>
          </cell>
          <cell r="N4">
            <v>1200</v>
          </cell>
          <cell r="O4">
            <v>135</v>
          </cell>
          <cell r="P4">
            <v>30</v>
          </cell>
        </row>
        <row r="5">
          <cell r="B5">
            <v>1002</v>
          </cell>
          <cell r="C5" t="str">
            <v>Brearley Nursery School</v>
          </cell>
          <cell r="D5">
            <v>39</v>
          </cell>
          <cell r="E5">
            <v>56</v>
          </cell>
          <cell r="F5">
            <v>37</v>
          </cell>
          <cell r="G5">
            <v>93</v>
          </cell>
          <cell r="H5">
            <v>9</v>
          </cell>
          <cell r="I5">
            <v>4</v>
          </cell>
          <cell r="J5">
            <v>13</v>
          </cell>
          <cell r="K5">
            <v>585</v>
          </cell>
          <cell r="L5">
            <v>840</v>
          </cell>
          <cell r="M5">
            <v>555</v>
          </cell>
          <cell r="N5">
            <v>1395</v>
          </cell>
          <cell r="O5">
            <v>135</v>
          </cell>
          <cell r="P5">
            <v>60</v>
          </cell>
        </row>
        <row r="6">
          <cell r="B6">
            <v>1006</v>
          </cell>
          <cell r="C6" t="str">
            <v>Garretts Green Nursery School</v>
          </cell>
          <cell r="D6">
            <v>0</v>
          </cell>
          <cell r="E6">
            <v>33</v>
          </cell>
          <cell r="F6">
            <v>40</v>
          </cell>
          <cell r="G6">
            <v>73</v>
          </cell>
          <cell r="H6">
            <v>18</v>
          </cell>
          <cell r="I6">
            <v>15</v>
          </cell>
          <cell r="J6">
            <v>33</v>
          </cell>
          <cell r="K6">
            <v>0</v>
          </cell>
          <cell r="L6">
            <v>495</v>
          </cell>
          <cell r="M6">
            <v>600</v>
          </cell>
          <cell r="N6">
            <v>1095</v>
          </cell>
          <cell r="O6">
            <v>270</v>
          </cell>
          <cell r="P6">
            <v>225</v>
          </cell>
        </row>
        <row r="7">
          <cell r="B7">
            <v>1008</v>
          </cell>
          <cell r="C7" t="str">
            <v>Perry Beeches Nursery</v>
          </cell>
          <cell r="D7">
            <v>0</v>
          </cell>
          <cell r="E7">
            <v>35</v>
          </cell>
          <cell r="F7">
            <v>37</v>
          </cell>
          <cell r="G7">
            <v>72</v>
          </cell>
          <cell r="H7">
            <v>19</v>
          </cell>
          <cell r="I7">
            <v>14</v>
          </cell>
          <cell r="J7">
            <v>33</v>
          </cell>
          <cell r="K7">
            <v>0</v>
          </cell>
          <cell r="L7">
            <v>525</v>
          </cell>
          <cell r="M7">
            <v>555</v>
          </cell>
          <cell r="N7">
            <v>1080</v>
          </cell>
          <cell r="O7">
            <v>285</v>
          </cell>
          <cell r="P7">
            <v>210</v>
          </cell>
        </row>
        <row r="8">
          <cell r="B8">
            <v>1009</v>
          </cell>
          <cell r="C8" t="str">
            <v>St. Thomas Centre Nursery</v>
          </cell>
          <cell r="D8">
            <v>27</v>
          </cell>
          <cell r="E8">
            <v>62</v>
          </cell>
          <cell r="F8">
            <v>31</v>
          </cell>
          <cell r="G8">
            <v>93</v>
          </cell>
          <cell r="H8">
            <v>12</v>
          </cell>
          <cell r="I8">
            <v>9</v>
          </cell>
          <cell r="J8">
            <v>21</v>
          </cell>
          <cell r="K8">
            <v>405</v>
          </cell>
          <cell r="L8">
            <v>930</v>
          </cell>
          <cell r="M8">
            <v>465</v>
          </cell>
          <cell r="N8">
            <v>1395</v>
          </cell>
          <cell r="O8">
            <v>180</v>
          </cell>
          <cell r="P8">
            <v>135</v>
          </cell>
        </row>
        <row r="9">
          <cell r="B9">
            <v>1010</v>
          </cell>
          <cell r="C9" t="str">
            <v>HIGHFIELD CHILDREN'S CENTRE (NURSERY SCHOOL)</v>
          </cell>
          <cell r="D9">
            <v>32</v>
          </cell>
          <cell r="E9">
            <v>76</v>
          </cell>
          <cell r="F9">
            <v>48</v>
          </cell>
          <cell r="G9">
            <v>124</v>
          </cell>
          <cell r="H9">
            <v>9</v>
          </cell>
          <cell r="I9">
            <v>8</v>
          </cell>
          <cell r="J9">
            <v>17</v>
          </cell>
          <cell r="K9">
            <v>480</v>
          </cell>
          <cell r="L9">
            <v>1140</v>
          </cell>
          <cell r="M9">
            <v>720</v>
          </cell>
          <cell r="N9">
            <v>1860</v>
          </cell>
          <cell r="O9">
            <v>135</v>
          </cell>
          <cell r="P9">
            <v>120</v>
          </cell>
        </row>
        <row r="10">
          <cell r="B10">
            <v>1012</v>
          </cell>
          <cell r="C10" t="str">
            <v>Marsh Hill Nursery School</v>
          </cell>
          <cell r="D10">
            <v>26</v>
          </cell>
          <cell r="E10">
            <v>58</v>
          </cell>
          <cell r="F10">
            <v>39</v>
          </cell>
          <cell r="G10">
            <v>97</v>
          </cell>
          <cell r="H10">
            <v>12</v>
          </cell>
          <cell r="I10">
            <v>9</v>
          </cell>
          <cell r="J10">
            <v>21</v>
          </cell>
          <cell r="K10">
            <v>390</v>
          </cell>
          <cell r="L10">
            <v>870</v>
          </cell>
          <cell r="M10">
            <v>585</v>
          </cell>
          <cell r="N10">
            <v>1455</v>
          </cell>
          <cell r="O10">
            <v>180</v>
          </cell>
          <cell r="P10">
            <v>135</v>
          </cell>
        </row>
        <row r="11">
          <cell r="B11">
            <v>1014</v>
          </cell>
          <cell r="C11" t="str">
            <v>West Heath Nursery School</v>
          </cell>
          <cell r="D11">
            <v>21</v>
          </cell>
          <cell r="E11">
            <v>56</v>
          </cell>
          <cell r="F11">
            <v>42</v>
          </cell>
          <cell r="G11">
            <v>98</v>
          </cell>
          <cell r="H11">
            <v>15</v>
          </cell>
          <cell r="I11">
            <v>11</v>
          </cell>
          <cell r="J11">
            <v>26</v>
          </cell>
          <cell r="K11">
            <v>315</v>
          </cell>
          <cell r="L11">
            <v>840</v>
          </cell>
          <cell r="M11">
            <v>630</v>
          </cell>
          <cell r="N11">
            <v>1470</v>
          </cell>
          <cell r="O11">
            <v>225</v>
          </cell>
          <cell r="P11">
            <v>165</v>
          </cell>
        </row>
        <row r="12">
          <cell r="B12">
            <v>1015</v>
          </cell>
          <cell r="C12" t="str">
            <v>Goodway Nursery and CC</v>
          </cell>
          <cell r="D12">
            <v>12</v>
          </cell>
          <cell r="E12">
            <v>50</v>
          </cell>
          <cell r="F12">
            <v>45</v>
          </cell>
          <cell r="G12">
            <v>95</v>
          </cell>
          <cell r="H12">
            <v>23</v>
          </cell>
          <cell r="I12">
            <v>20</v>
          </cell>
          <cell r="J12">
            <v>43</v>
          </cell>
          <cell r="K12">
            <v>180</v>
          </cell>
          <cell r="L12">
            <v>750</v>
          </cell>
          <cell r="M12">
            <v>675</v>
          </cell>
          <cell r="N12">
            <v>1425</v>
          </cell>
          <cell r="O12">
            <v>345</v>
          </cell>
          <cell r="P12">
            <v>300</v>
          </cell>
        </row>
        <row r="13">
          <cell r="B13">
            <v>1016</v>
          </cell>
          <cell r="C13" t="str">
            <v>Kings Norton Nursery School</v>
          </cell>
          <cell r="D13">
            <v>12</v>
          </cell>
          <cell r="E13">
            <v>48</v>
          </cell>
          <cell r="F13">
            <v>30</v>
          </cell>
          <cell r="G13">
            <v>78</v>
          </cell>
          <cell r="H13">
            <v>19</v>
          </cell>
          <cell r="I13">
            <v>14</v>
          </cell>
          <cell r="J13">
            <v>33</v>
          </cell>
          <cell r="K13">
            <v>180</v>
          </cell>
          <cell r="L13">
            <v>714</v>
          </cell>
          <cell r="M13">
            <v>450</v>
          </cell>
          <cell r="N13">
            <v>1164</v>
          </cell>
          <cell r="O13">
            <v>285</v>
          </cell>
          <cell r="P13">
            <v>198</v>
          </cell>
        </row>
        <row r="14">
          <cell r="B14">
            <v>1017</v>
          </cell>
          <cell r="C14" t="str">
            <v>Allens Croft Nursery School</v>
          </cell>
          <cell r="D14">
            <v>26</v>
          </cell>
          <cell r="E14">
            <v>67</v>
          </cell>
          <cell r="F14">
            <v>63</v>
          </cell>
          <cell r="G14">
            <v>130</v>
          </cell>
          <cell r="H14">
            <v>27</v>
          </cell>
          <cell r="I14">
            <v>30</v>
          </cell>
          <cell r="J14">
            <v>57</v>
          </cell>
          <cell r="K14">
            <v>390</v>
          </cell>
          <cell r="L14">
            <v>999</v>
          </cell>
          <cell r="M14">
            <v>945</v>
          </cell>
          <cell r="N14">
            <v>1944</v>
          </cell>
          <cell r="O14">
            <v>405</v>
          </cell>
          <cell r="P14">
            <v>447.5</v>
          </cell>
        </row>
        <row r="15">
          <cell r="B15">
            <v>1018</v>
          </cell>
          <cell r="C15" t="str">
            <v>Rubery Nursery School</v>
          </cell>
          <cell r="D15">
            <v>34</v>
          </cell>
          <cell r="E15">
            <v>78</v>
          </cell>
          <cell r="F15">
            <v>31</v>
          </cell>
          <cell r="G15">
            <v>109</v>
          </cell>
          <cell r="H15">
            <v>41</v>
          </cell>
          <cell r="I15">
            <v>20</v>
          </cell>
          <cell r="J15">
            <v>61</v>
          </cell>
          <cell r="K15">
            <v>510</v>
          </cell>
          <cell r="L15">
            <v>1170</v>
          </cell>
          <cell r="M15">
            <v>465</v>
          </cell>
          <cell r="N15">
            <v>1635</v>
          </cell>
          <cell r="O15">
            <v>615</v>
          </cell>
          <cell r="P15">
            <v>300</v>
          </cell>
        </row>
        <row r="16">
          <cell r="B16">
            <v>1019</v>
          </cell>
          <cell r="C16" t="str">
            <v>Washwood Heath Nursery School</v>
          </cell>
          <cell r="D16">
            <v>27</v>
          </cell>
          <cell r="E16">
            <v>84</v>
          </cell>
          <cell r="F16">
            <v>55</v>
          </cell>
          <cell r="G16">
            <v>139</v>
          </cell>
          <cell r="H16">
            <v>20</v>
          </cell>
          <cell r="I16">
            <v>10</v>
          </cell>
          <cell r="J16">
            <v>30</v>
          </cell>
          <cell r="K16">
            <v>405</v>
          </cell>
          <cell r="L16">
            <v>1260</v>
          </cell>
          <cell r="M16">
            <v>825</v>
          </cell>
          <cell r="N16">
            <v>2085</v>
          </cell>
          <cell r="O16">
            <v>300</v>
          </cell>
          <cell r="P16">
            <v>150</v>
          </cell>
        </row>
        <row r="17">
          <cell r="B17">
            <v>1020</v>
          </cell>
          <cell r="C17" t="str">
            <v>Weoley Castle Nursery School</v>
          </cell>
          <cell r="D17">
            <v>52</v>
          </cell>
          <cell r="E17">
            <v>82</v>
          </cell>
          <cell r="F17">
            <v>41</v>
          </cell>
          <cell r="G17">
            <v>123</v>
          </cell>
          <cell r="H17">
            <v>21</v>
          </cell>
          <cell r="I17">
            <v>9</v>
          </cell>
          <cell r="J17">
            <v>30</v>
          </cell>
          <cell r="K17">
            <v>780</v>
          </cell>
          <cell r="L17">
            <v>1230</v>
          </cell>
          <cell r="M17">
            <v>615</v>
          </cell>
          <cell r="N17">
            <v>1845</v>
          </cell>
          <cell r="O17">
            <v>315</v>
          </cell>
          <cell r="P17">
            <v>135</v>
          </cell>
        </row>
        <row r="18">
          <cell r="B18">
            <v>1021</v>
          </cell>
          <cell r="C18" t="str">
            <v>Highters Heath Nursery School</v>
          </cell>
          <cell r="D18">
            <v>9</v>
          </cell>
          <cell r="E18">
            <v>41</v>
          </cell>
          <cell r="F18">
            <v>15</v>
          </cell>
          <cell r="G18">
            <v>56</v>
          </cell>
          <cell r="H18">
            <v>8</v>
          </cell>
          <cell r="I18">
            <v>5</v>
          </cell>
          <cell r="J18">
            <v>13</v>
          </cell>
          <cell r="K18">
            <v>135</v>
          </cell>
          <cell r="L18">
            <v>615</v>
          </cell>
          <cell r="M18">
            <v>225</v>
          </cell>
          <cell r="N18">
            <v>840</v>
          </cell>
          <cell r="O18">
            <v>120</v>
          </cell>
          <cell r="P18">
            <v>75</v>
          </cell>
        </row>
        <row r="19">
          <cell r="B19">
            <v>1022</v>
          </cell>
          <cell r="C19" t="str">
            <v>Gracelands Nursery School</v>
          </cell>
          <cell r="D19">
            <v>17</v>
          </cell>
          <cell r="E19">
            <v>51</v>
          </cell>
          <cell r="F19">
            <v>28</v>
          </cell>
          <cell r="G19">
            <v>79</v>
          </cell>
          <cell r="H19">
            <v>9</v>
          </cell>
          <cell r="I19">
            <v>2</v>
          </cell>
          <cell r="J19">
            <v>11</v>
          </cell>
          <cell r="K19">
            <v>255</v>
          </cell>
          <cell r="L19">
            <v>765</v>
          </cell>
          <cell r="M19">
            <v>420</v>
          </cell>
          <cell r="N19">
            <v>1185</v>
          </cell>
          <cell r="O19">
            <v>135</v>
          </cell>
          <cell r="P19">
            <v>30</v>
          </cell>
        </row>
        <row r="20">
          <cell r="B20">
            <v>1023</v>
          </cell>
          <cell r="C20" t="str">
            <v>Jakeman Nursery School</v>
          </cell>
          <cell r="D20">
            <v>20</v>
          </cell>
          <cell r="E20">
            <v>40</v>
          </cell>
          <cell r="F20">
            <v>32</v>
          </cell>
          <cell r="G20">
            <v>72</v>
          </cell>
          <cell r="H20">
            <v>5</v>
          </cell>
          <cell r="I20">
            <v>5</v>
          </cell>
          <cell r="J20">
            <v>10</v>
          </cell>
          <cell r="K20">
            <v>300</v>
          </cell>
          <cell r="L20">
            <v>600</v>
          </cell>
          <cell r="M20">
            <v>480</v>
          </cell>
          <cell r="N20">
            <v>1080</v>
          </cell>
          <cell r="O20">
            <v>75</v>
          </cell>
          <cell r="P20">
            <v>75</v>
          </cell>
        </row>
        <row r="21">
          <cell r="B21">
            <v>1024</v>
          </cell>
          <cell r="C21" t="str">
            <v>Lillian De Lissa Nursery School</v>
          </cell>
          <cell r="D21">
            <v>32</v>
          </cell>
          <cell r="E21">
            <v>50</v>
          </cell>
          <cell r="F21">
            <v>28</v>
          </cell>
          <cell r="G21">
            <v>78</v>
          </cell>
          <cell r="H21">
            <v>6</v>
          </cell>
          <cell r="I21">
            <v>6</v>
          </cell>
          <cell r="J21">
            <v>12</v>
          </cell>
          <cell r="K21">
            <v>480</v>
          </cell>
          <cell r="L21">
            <v>750</v>
          </cell>
          <cell r="M21">
            <v>420</v>
          </cell>
          <cell r="N21">
            <v>1170</v>
          </cell>
          <cell r="O21">
            <v>90</v>
          </cell>
          <cell r="P21">
            <v>90</v>
          </cell>
        </row>
        <row r="22">
          <cell r="B22">
            <v>1025</v>
          </cell>
          <cell r="C22" t="str">
            <v>Bloomsbury Nursery School</v>
          </cell>
          <cell r="D22">
            <v>46</v>
          </cell>
          <cell r="E22">
            <v>56</v>
          </cell>
          <cell r="F22">
            <v>27</v>
          </cell>
          <cell r="G22">
            <v>83</v>
          </cell>
          <cell r="H22">
            <v>6</v>
          </cell>
          <cell r="I22">
            <v>2</v>
          </cell>
          <cell r="J22">
            <v>8</v>
          </cell>
          <cell r="K22">
            <v>690</v>
          </cell>
          <cell r="L22">
            <v>840</v>
          </cell>
          <cell r="M22">
            <v>405</v>
          </cell>
          <cell r="N22">
            <v>1245</v>
          </cell>
          <cell r="O22">
            <v>90</v>
          </cell>
          <cell r="P22">
            <v>30</v>
          </cell>
        </row>
        <row r="23">
          <cell r="B23">
            <v>1026</v>
          </cell>
          <cell r="C23" t="str">
            <v>Featherstone Nursery School</v>
          </cell>
          <cell r="D23">
            <v>29</v>
          </cell>
          <cell r="E23">
            <v>63</v>
          </cell>
          <cell r="F23">
            <v>35</v>
          </cell>
          <cell r="G23">
            <v>98</v>
          </cell>
          <cell r="H23">
            <v>15</v>
          </cell>
          <cell r="I23">
            <v>9</v>
          </cell>
          <cell r="J23">
            <v>24</v>
          </cell>
          <cell r="K23">
            <v>435</v>
          </cell>
          <cell r="L23">
            <v>945</v>
          </cell>
          <cell r="M23">
            <v>525</v>
          </cell>
          <cell r="N23">
            <v>1470</v>
          </cell>
          <cell r="O23">
            <v>225</v>
          </cell>
          <cell r="P23">
            <v>135</v>
          </cell>
        </row>
        <row r="24">
          <cell r="B24">
            <v>1027</v>
          </cell>
          <cell r="C24" t="str">
            <v>Adderley Nursery School</v>
          </cell>
          <cell r="D24">
            <v>28</v>
          </cell>
          <cell r="E24">
            <v>53</v>
          </cell>
          <cell r="F24">
            <v>56</v>
          </cell>
          <cell r="G24">
            <v>109</v>
          </cell>
          <cell r="H24">
            <v>12</v>
          </cell>
          <cell r="I24">
            <v>12</v>
          </cell>
          <cell r="J24">
            <v>24</v>
          </cell>
          <cell r="K24">
            <v>420</v>
          </cell>
          <cell r="L24">
            <v>795</v>
          </cell>
          <cell r="M24">
            <v>840</v>
          </cell>
          <cell r="N24">
            <v>1635</v>
          </cell>
          <cell r="O24">
            <v>180</v>
          </cell>
          <cell r="P24">
            <v>180</v>
          </cell>
        </row>
        <row r="25">
          <cell r="B25">
            <v>1028</v>
          </cell>
          <cell r="C25" t="str">
            <v>Newtown Nursery School</v>
          </cell>
          <cell r="D25">
            <v>33</v>
          </cell>
          <cell r="E25">
            <v>45</v>
          </cell>
          <cell r="F25">
            <v>37</v>
          </cell>
          <cell r="G25">
            <v>82</v>
          </cell>
          <cell r="H25">
            <v>2</v>
          </cell>
          <cell r="I25">
            <v>3</v>
          </cell>
          <cell r="J25">
            <v>5</v>
          </cell>
          <cell r="K25">
            <v>495</v>
          </cell>
          <cell r="L25">
            <v>675</v>
          </cell>
          <cell r="M25">
            <v>555</v>
          </cell>
          <cell r="N25">
            <v>1230</v>
          </cell>
          <cell r="O25">
            <v>30</v>
          </cell>
          <cell r="P25">
            <v>45</v>
          </cell>
        </row>
        <row r="26">
          <cell r="B26">
            <v>1038</v>
          </cell>
          <cell r="C26" t="str">
            <v>Shenley Fields Daycare and Nursery School</v>
          </cell>
          <cell r="D26">
            <v>34</v>
          </cell>
          <cell r="E26">
            <v>75</v>
          </cell>
          <cell r="F26">
            <v>31</v>
          </cell>
          <cell r="G26">
            <v>106</v>
          </cell>
          <cell r="H26">
            <v>32</v>
          </cell>
          <cell r="I26">
            <v>13</v>
          </cell>
          <cell r="J26">
            <v>45</v>
          </cell>
          <cell r="K26">
            <v>510</v>
          </cell>
          <cell r="L26">
            <v>1125</v>
          </cell>
          <cell r="M26">
            <v>465</v>
          </cell>
          <cell r="N26">
            <v>1590</v>
          </cell>
          <cell r="O26">
            <v>480</v>
          </cell>
          <cell r="P26">
            <v>195</v>
          </cell>
        </row>
        <row r="27">
          <cell r="B27">
            <v>1048</v>
          </cell>
          <cell r="C27" t="str">
            <v>Castle Vale Nursery School</v>
          </cell>
          <cell r="D27">
            <v>35</v>
          </cell>
          <cell r="E27">
            <v>83</v>
          </cell>
          <cell r="F27">
            <v>40</v>
          </cell>
          <cell r="G27">
            <v>123</v>
          </cell>
          <cell r="H27">
            <v>22</v>
          </cell>
          <cell r="I27">
            <v>19</v>
          </cell>
          <cell r="J27">
            <v>41</v>
          </cell>
          <cell r="K27">
            <v>525</v>
          </cell>
          <cell r="L27">
            <v>1245</v>
          </cell>
          <cell r="M27">
            <v>600</v>
          </cell>
          <cell r="N27">
            <v>1845</v>
          </cell>
          <cell r="O27">
            <v>330</v>
          </cell>
          <cell r="P27">
            <v>285</v>
          </cell>
        </row>
        <row r="28">
          <cell r="B28">
            <v>1049</v>
          </cell>
          <cell r="C28" t="str">
            <v>Osborne Nursery School</v>
          </cell>
          <cell r="D28">
            <v>32</v>
          </cell>
          <cell r="E28">
            <v>54</v>
          </cell>
          <cell r="F28">
            <v>54</v>
          </cell>
          <cell r="G28">
            <v>108</v>
          </cell>
          <cell r="H28">
            <v>2</v>
          </cell>
          <cell r="I28">
            <v>14</v>
          </cell>
          <cell r="J28">
            <v>16</v>
          </cell>
          <cell r="K28">
            <v>480</v>
          </cell>
          <cell r="L28">
            <v>810</v>
          </cell>
          <cell r="M28">
            <v>810</v>
          </cell>
          <cell r="N28">
            <v>1620</v>
          </cell>
          <cell r="O28">
            <v>30</v>
          </cell>
          <cell r="P28">
            <v>200</v>
          </cell>
        </row>
        <row r="29">
          <cell r="B29">
            <v>1802</v>
          </cell>
          <cell r="C29" t="str">
            <v>Edith Cadbury Nursery School</v>
          </cell>
          <cell r="D29">
            <v>28</v>
          </cell>
          <cell r="E29">
            <v>43</v>
          </cell>
          <cell r="F29">
            <v>25</v>
          </cell>
          <cell r="G29">
            <v>68</v>
          </cell>
          <cell r="H29">
            <v>13</v>
          </cell>
          <cell r="I29">
            <v>7</v>
          </cell>
          <cell r="J29">
            <v>20</v>
          </cell>
          <cell r="K29">
            <v>420</v>
          </cell>
          <cell r="L29">
            <v>645</v>
          </cell>
          <cell r="M29">
            <v>375</v>
          </cell>
          <cell r="N29">
            <v>1020</v>
          </cell>
          <cell r="O29">
            <v>195</v>
          </cell>
          <cell r="P29">
            <v>105</v>
          </cell>
        </row>
        <row r="30">
          <cell r="B30">
            <v>2003</v>
          </cell>
          <cell r="C30" t="str">
            <v>Prince Albert Junior and Infant School</v>
          </cell>
          <cell r="D30">
            <v>0</v>
          </cell>
          <cell r="E30">
            <v>26</v>
          </cell>
          <cell r="F30">
            <v>33</v>
          </cell>
          <cell r="G30">
            <v>59</v>
          </cell>
          <cell r="H30">
            <v>3</v>
          </cell>
          <cell r="I30">
            <v>5</v>
          </cell>
          <cell r="J30">
            <v>8</v>
          </cell>
          <cell r="K30">
            <v>0</v>
          </cell>
          <cell r="L30">
            <v>390</v>
          </cell>
          <cell r="M30">
            <v>495</v>
          </cell>
          <cell r="N30">
            <v>885</v>
          </cell>
          <cell r="O30">
            <v>45</v>
          </cell>
          <cell r="P30">
            <v>75</v>
          </cell>
        </row>
        <row r="31">
          <cell r="B31">
            <v>2004</v>
          </cell>
          <cell r="C31" t="str">
            <v>Mapledene Primary School</v>
          </cell>
          <cell r="D31">
            <v>0</v>
          </cell>
          <cell r="E31">
            <v>7</v>
          </cell>
          <cell r="F31">
            <v>17</v>
          </cell>
          <cell r="G31">
            <v>24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105</v>
          </cell>
          <cell r="M31">
            <v>255</v>
          </cell>
          <cell r="N31">
            <v>360</v>
          </cell>
          <cell r="O31">
            <v>0</v>
          </cell>
          <cell r="P31">
            <v>0</v>
          </cell>
        </row>
        <row r="32">
          <cell r="B32">
            <v>2005</v>
          </cell>
          <cell r="C32" t="str">
            <v>Kings Heath Primary School</v>
          </cell>
          <cell r="D32">
            <v>0</v>
          </cell>
          <cell r="E32">
            <v>12</v>
          </cell>
          <cell r="F32">
            <v>14</v>
          </cell>
          <cell r="G32">
            <v>26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180</v>
          </cell>
          <cell r="M32">
            <v>210</v>
          </cell>
          <cell r="N32">
            <v>390</v>
          </cell>
          <cell r="O32">
            <v>0</v>
          </cell>
          <cell r="P32">
            <v>0</v>
          </cell>
        </row>
        <row r="33">
          <cell r="B33">
            <v>2008</v>
          </cell>
          <cell r="C33" t="str">
            <v>Shaw Hill Primary School</v>
          </cell>
          <cell r="D33">
            <v>0</v>
          </cell>
          <cell r="E33">
            <v>22</v>
          </cell>
          <cell r="F33">
            <v>32</v>
          </cell>
          <cell r="G33">
            <v>54</v>
          </cell>
          <cell r="H33">
            <v>2</v>
          </cell>
          <cell r="I33">
            <v>2</v>
          </cell>
          <cell r="J33">
            <v>4</v>
          </cell>
          <cell r="K33">
            <v>0</v>
          </cell>
          <cell r="L33">
            <v>330</v>
          </cell>
          <cell r="M33">
            <v>480</v>
          </cell>
          <cell r="N33">
            <v>810</v>
          </cell>
          <cell r="O33">
            <v>30</v>
          </cell>
          <cell r="P33">
            <v>30</v>
          </cell>
        </row>
        <row r="34">
          <cell r="B34">
            <v>2011</v>
          </cell>
          <cell r="C34" t="str">
            <v>Wheelers Lane Primary School</v>
          </cell>
          <cell r="D34">
            <v>0</v>
          </cell>
          <cell r="E34">
            <v>17</v>
          </cell>
          <cell r="F34">
            <v>22</v>
          </cell>
          <cell r="G34">
            <v>39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255</v>
          </cell>
          <cell r="M34">
            <v>330</v>
          </cell>
          <cell r="N34">
            <v>585</v>
          </cell>
          <cell r="O34">
            <v>0</v>
          </cell>
          <cell r="P34">
            <v>0</v>
          </cell>
        </row>
        <row r="35">
          <cell r="B35">
            <v>2014</v>
          </cell>
          <cell r="C35" t="str">
            <v>Barford Primary School</v>
          </cell>
          <cell r="D35">
            <v>0</v>
          </cell>
          <cell r="E35">
            <v>12</v>
          </cell>
          <cell r="F35">
            <v>19</v>
          </cell>
          <cell r="G35">
            <v>31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180</v>
          </cell>
          <cell r="M35">
            <v>285</v>
          </cell>
          <cell r="N35">
            <v>465</v>
          </cell>
          <cell r="O35">
            <v>0</v>
          </cell>
          <cell r="P35">
            <v>0</v>
          </cell>
        </row>
        <row r="36">
          <cell r="B36">
            <v>2015</v>
          </cell>
          <cell r="C36" t="str">
            <v>James Watt Primary School</v>
          </cell>
          <cell r="D36">
            <v>0</v>
          </cell>
          <cell r="E36">
            <v>17</v>
          </cell>
          <cell r="F36">
            <v>25</v>
          </cell>
          <cell r="G36">
            <v>42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255</v>
          </cell>
          <cell r="M36">
            <v>375</v>
          </cell>
          <cell r="N36">
            <v>630</v>
          </cell>
          <cell r="O36">
            <v>0</v>
          </cell>
          <cell r="P36">
            <v>0</v>
          </cell>
        </row>
        <row r="37">
          <cell r="B37">
            <v>2018</v>
          </cell>
          <cell r="C37" t="str">
            <v>The Oaks Primary School</v>
          </cell>
          <cell r="D37">
            <v>15</v>
          </cell>
          <cell r="E37">
            <v>23</v>
          </cell>
          <cell r="F37">
            <v>21</v>
          </cell>
          <cell r="G37">
            <v>44</v>
          </cell>
          <cell r="H37">
            <v>4</v>
          </cell>
          <cell r="I37">
            <v>4</v>
          </cell>
          <cell r="J37">
            <v>8</v>
          </cell>
          <cell r="K37">
            <v>225</v>
          </cell>
          <cell r="L37">
            <v>345</v>
          </cell>
          <cell r="M37">
            <v>315</v>
          </cell>
          <cell r="N37">
            <v>660</v>
          </cell>
          <cell r="O37">
            <v>60</v>
          </cell>
          <cell r="P37">
            <v>60</v>
          </cell>
        </row>
        <row r="38">
          <cell r="B38">
            <v>2020</v>
          </cell>
          <cell r="C38" t="str">
            <v>Acocks Green Primary School</v>
          </cell>
          <cell r="D38">
            <v>0</v>
          </cell>
          <cell r="E38">
            <v>33</v>
          </cell>
          <cell r="F38">
            <v>31</v>
          </cell>
          <cell r="G38">
            <v>64</v>
          </cell>
          <cell r="H38">
            <v>7</v>
          </cell>
          <cell r="I38">
            <v>6</v>
          </cell>
          <cell r="J38">
            <v>13</v>
          </cell>
          <cell r="K38">
            <v>0</v>
          </cell>
          <cell r="L38">
            <v>495</v>
          </cell>
          <cell r="M38">
            <v>465</v>
          </cell>
          <cell r="N38">
            <v>960</v>
          </cell>
          <cell r="O38">
            <v>105</v>
          </cell>
          <cell r="P38">
            <v>90</v>
          </cell>
        </row>
        <row r="39">
          <cell r="B39">
            <v>2021</v>
          </cell>
          <cell r="C39" t="str">
            <v>PAGANEL PRIMARY SCHOOL</v>
          </cell>
          <cell r="D39">
            <v>0</v>
          </cell>
          <cell r="E39">
            <v>7</v>
          </cell>
          <cell r="F39">
            <v>17</v>
          </cell>
          <cell r="G39">
            <v>24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105</v>
          </cell>
          <cell r="M39">
            <v>255</v>
          </cell>
          <cell r="N39">
            <v>360</v>
          </cell>
          <cell r="O39">
            <v>0</v>
          </cell>
          <cell r="P39">
            <v>0</v>
          </cell>
        </row>
        <row r="40">
          <cell r="B40">
            <v>2025</v>
          </cell>
          <cell r="C40" t="str">
            <v>Birches Green Infant School</v>
          </cell>
          <cell r="D40">
            <v>0</v>
          </cell>
          <cell r="E40">
            <v>16</v>
          </cell>
          <cell r="F40">
            <v>16</v>
          </cell>
          <cell r="G40">
            <v>32</v>
          </cell>
          <cell r="H40">
            <v>5</v>
          </cell>
          <cell r="I40">
            <v>6</v>
          </cell>
          <cell r="J40">
            <v>11</v>
          </cell>
          <cell r="K40">
            <v>0</v>
          </cell>
          <cell r="L40">
            <v>240</v>
          </cell>
          <cell r="M40">
            <v>240</v>
          </cell>
          <cell r="N40">
            <v>480</v>
          </cell>
          <cell r="O40">
            <v>75</v>
          </cell>
          <cell r="P40">
            <v>90</v>
          </cell>
        </row>
        <row r="41">
          <cell r="B41">
            <v>2030</v>
          </cell>
          <cell r="C41" t="str">
            <v>Bordesley Green Primary School</v>
          </cell>
          <cell r="D41">
            <v>0</v>
          </cell>
          <cell r="E41">
            <v>16</v>
          </cell>
          <cell r="F41">
            <v>35</v>
          </cell>
          <cell r="G41">
            <v>51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240</v>
          </cell>
          <cell r="M41">
            <v>525</v>
          </cell>
          <cell r="N41">
            <v>765</v>
          </cell>
          <cell r="O41">
            <v>0</v>
          </cell>
          <cell r="P41">
            <v>0</v>
          </cell>
        </row>
        <row r="42">
          <cell r="B42">
            <v>2036</v>
          </cell>
          <cell r="C42" t="str">
            <v>Erdington Hall Primary School</v>
          </cell>
          <cell r="D42">
            <v>0</v>
          </cell>
          <cell r="E42">
            <v>13</v>
          </cell>
          <cell r="F42">
            <v>10</v>
          </cell>
          <cell r="G42">
            <v>23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195</v>
          </cell>
          <cell r="M42">
            <v>150</v>
          </cell>
          <cell r="N42">
            <v>345</v>
          </cell>
          <cell r="O42">
            <v>0</v>
          </cell>
          <cell r="P42">
            <v>0</v>
          </cell>
        </row>
        <row r="43">
          <cell r="B43">
            <v>2037</v>
          </cell>
          <cell r="C43" t="str">
            <v>Slade Primary School</v>
          </cell>
          <cell r="D43">
            <v>0</v>
          </cell>
          <cell r="E43">
            <v>14</v>
          </cell>
          <cell r="F43">
            <v>18</v>
          </cell>
          <cell r="G43">
            <v>32</v>
          </cell>
          <cell r="H43">
            <v>4</v>
          </cell>
          <cell r="I43">
            <v>3</v>
          </cell>
          <cell r="J43">
            <v>7</v>
          </cell>
          <cell r="K43">
            <v>0</v>
          </cell>
          <cell r="L43">
            <v>210</v>
          </cell>
          <cell r="M43">
            <v>270</v>
          </cell>
          <cell r="N43">
            <v>480</v>
          </cell>
          <cell r="O43">
            <v>60</v>
          </cell>
          <cell r="P43">
            <v>45</v>
          </cell>
        </row>
        <row r="44">
          <cell r="B44">
            <v>2038</v>
          </cell>
          <cell r="C44" t="str">
            <v>Nansen Primary School</v>
          </cell>
          <cell r="D44">
            <v>0</v>
          </cell>
          <cell r="E44">
            <v>14</v>
          </cell>
          <cell r="F44">
            <v>9</v>
          </cell>
          <cell r="G44">
            <v>23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210</v>
          </cell>
          <cell r="M44">
            <v>135</v>
          </cell>
          <cell r="N44">
            <v>345</v>
          </cell>
          <cell r="O44">
            <v>0</v>
          </cell>
          <cell r="P44">
            <v>0</v>
          </cell>
        </row>
        <row r="45">
          <cell r="B45">
            <v>2039</v>
          </cell>
          <cell r="C45" t="str">
            <v>Canterbury Cross Primary School</v>
          </cell>
          <cell r="D45">
            <v>0</v>
          </cell>
          <cell r="E45">
            <v>27</v>
          </cell>
          <cell r="F45">
            <v>37</v>
          </cell>
          <cell r="G45">
            <v>64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405</v>
          </cell>
          <cell r="M45">
            <v>555</v>
          </cell>
          <cell r="N45">
            <v>960</v>
          </cell>
          <cell r="O45">
            <v>0</v>
          </cell>
          <cell r="P45">
            <v>0</v>
          </cell>
        </row>
        <row r="46">
          <cell r="B46">
            <v>2040</v>
          </cell>
          <cell r="C46" t="str">
            <v>Cherry Orchard Primary School</v>
          </cell>
          <cell r="D46">
            <v>0</v>
          </cell>
          <cell r="E46">
            <v>16</v>
          </cell>
          <cell r="F46">
            <v>13</v>
          </cell>
          <cell r="G46">
            <v>29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240</v>
          </cell>
          <cell r="M46">
            <v>195</v>
          </cell>
          <cell r="N46">
            <v>435</v>
          </cell>
          <cell r="O46">
            <v>0</v>
          </cell>
          <cell r="P46">
            <v>0</v>
          </cell>
        </row>
        <row r="47">
          <cell r="B47">
            <v>2048</v>
          </cell>
          <cell r="C47" t="str">
            <v>Nechells Primary E-ACT Academy</v>
          </cell>
          <cell r="D47">
            <v>0</v>
          </cell>
          <cell r="E47">
            <v>7</v>
          </cell>
          <cell r="F47">
            <v>8</v>
          </cell>
          <cell r="G47">
            <v>15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105</v>
          </cell>
          <cell r="M47">
            <v>120</v>
          </cell>
          <cell r="N47">
            <v>225</v>
          </cell>
          <cell r="O47">
            <v>0</v>
          </cell>
          <cell r="P47">
            <v>0</v>
          </cell>
        </row>
        <row r="48">
          <cell r="B48">
            <v>2054</v>
          </cell>
          <cell r="C48" t="str">
            <v>Colmore Infant and Nursery School</v>
          </cell>
          <cell r="D48">
            <v>0</v>
          </cell>
          <cell r="E48">
            <v>24</v>
          </cell>
          <cell r="F48">
            <v>28</v>
          </cell>
          <cell r="G48">
            <v>52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360</v>
          </cell>
          <cell r="M48">
            <v>420</v>
          </cell>
          <cell r="N48">
            <v>780</v>
          </cell>
          <cell r="O48">
            <v>0</v>
          </cell>
          <cell r="P48">
            <v>0</v>
          </cell>
        </row>
        <row r="49">
          <cell r="B49">
            <v>2055</v>
          </cell>
          <cell r="C49" t="str">
            <v>Cotteridge Primary School</v>
          </cell>
          <cell r="D49">
            <v>0</v>
          </cell>
          <cell r="E49">
            <v>12</v>
          </cell>
          <cell r="F49">
            <v>17</v>
          </cell>
          <cell r="G49">
            <v>29</v>
          </cell>
          <cell r="H49">
            <v>4</v>
          </cell>
          <cell r="I49">
            <v>10</v>
          </cell>
          <cell r="J49">
            <v>14</v>
          </cell>
          <cell r="K49">
            <v>0</v>
          </cell>
          <cell r="L49">
            <v>180</v>
          </cell>
          <cell r="M49">
            <v>255</v>
          </cell>
          <cell r="N49">
            <v>435</v>
          </cell>
          <cell r="O49">
            <v>48</v>
          </cell>
          <cell r="P49">
            <v>138</v>
          </cell>
        </row>
        <row r="50">
          <cell r="B50">
            <v>2056</v>
          </cell>
          <cell r="C50" t="str">
            <v>Ark Tindal Primary Academy</v>
          </cell>
          <cell r="D50">
            <v>0</v>
          </cell>
          <cell r="E50">
            <v>14</v>
          </cell>
          <cell r="F50">
            <v>32</v>
          </cell>
          <cell r="G50">
            <v>46</v>
          </cell>
          <cell r="H50">
            <v>0</v>
          </cell>
          <cell r="I50">
            <v>1</v>
          </cell>
          <cell r="J50">
            <v>1</v>
          </cell>
          <cell r="K50">
            <v>0</v>
          </cell>
          <cell r="L50">
            <v>210</v>
          </cell>
          <cell r="M50">
            <v>480</v>
          </cell>
          <cell r="N50">
            <v>690</v>
          </cell>
          <cell r="O50">
            <v>0</v>
          </cell>
          <cell r="P50">
            <v>10</v>
          </cell>
        </row>
        <row r="51">
          <cell r="B51">
            <v>2057</v>
          </cell>
          <cell r="C51" t="str">
            <v>Percy Shurmer Academy</v>
          </cell>
          <cell r="D51">
            <v>0</v>
          </cell>
          <cell r="E51">
            <v>26</v>
          </cell>
          <cell r="F51">
            <v>13</v>
          </cell>
          <cell r="G51">
            <v>39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390</v>
          </cell>
          <cell r="M51">
            <v>195</v>
          </cell>
          <cell r="N51">
            <v>585</v>
          </cell>
          <cell r="O51">
            <v>0</v>
          </cell>
          <cell r="P51">
            <v>0</v>
          </cell>
        </row>
        <row r="52">
          <cell r="B52">
            <v>2058</v>
          </cell>
          <cell r="C52" t="str">
            <v>Shirestone Academy</v>
          </cell>
          <cell r="D52">
            <v>0</v>
          </cell>
          <cell r="E52">
            <v>14</v>
          </cell>
          <cell r="F52">
            <v>16</v>
          </cell>
          <cell r="G52">
            <v>30</v>
          </cell>
          <cell r="H52">
            <v>7</v>
          </cell>
          <cell r="I52">
            <v>7</v>
          </cell>
          <cell r="J52">
            <v>14</v>
          </cell>
          <cell r="K52">
            <v>0</v>
          </cell>
          <cell r="L52">
            <v>210</v>
          </cell>
          <cell r="M52">
            <v>240</v>
          </cell>
          <cell r="N52">
            <v>450</v>
          </cell>
          <cell r="O52">
            <v>105</v>
          </cell>
          <cell r="P52">
            <v>105</v>
          </cell>
        </row>
        <row r="53">
          <cell r="B53">
            <v>2059</v>
          </cell>
          <cell r="C53" t="str">
            <v>St Clement's Church of England Academy</v>
          </cell>
          <cell r="D53">
            <v>0</v>
          </cell>
          <cell r="E53">
            <v>8</v>
          </cell>
          <cell r="F53">
            <v>4</v>
          </cell>
          <cell r="G53">
            <v>12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120</v>
          </cell>
          <cell r="M53">
            <v>60</v>
          </cell>
          <cell r="N53">
            <v>180</v>
          </cell>
          <cell r="O53">
            <v>0</v>
          </cell>
          <cell r="P53">
            <v>0</v>
          </cell>
        </row>
        <row r="54">
          <cell r="B54">
            <v>2060</v>
          </cell>
          <cell r="C54" t="str">
            <v>Cromwell Primary School</v>
          </cell>
          <cell r="D54">
            <v>0</v>
          </cell>
          <cell r="E54">
            <v>18</v>
          </cell>
          <cell r="F54">
            <v>8</v>
          </cell>
          <cell r="G54">
            <v>26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270</v>
          </cell>
          <cell r="M54">
            <v>120</v>
          </cell>
          <cell r="N54">
            <v>390</v>
          </cell>
          <cell r="O54">
            <v>0</v>
          </cell>
          <cell r="P54">
            <v>0</v>
          </cell>
        </row>
        <row r="55">
          <cell r="B55">
            <v>2062</v>
          </cell>
          <cell r="C55" t="str">
            <v>Anderton Park Primary School</v>
          </cell>
          <cell r="D55">
            <v>0</v>
          </cell>
          <cell r="E55">
            <v>23</v>
          </cell>
          <cell r="F55">
            <v>29</v>
          </cell>
          <cell r="G55">
            <v>52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345</v>
          </cell>
          <cell r="M55">
            <v>435</v>
          </cell>
          <cell r="N55">
            <v>780</v>
          </cell>
          <cell r="O55">
            <v>0</v>
          </cell>
          <cell r="P55">
            <v>0</v>
          </cell>
        </row>
        <row r="56">
          <cell r="B56">
            <v>2063</v>
          </cell>
          <cell r="C56" t="str">
            <v>Regents Park Community Primary School</v>
          </cell>
          <cell r="D56">
            <v>0</v>
          </cell>
          <cell r="E56">
            <v>15</v>
          </cell>
          <cell r="F56">
            <v>15</v>
          </cell>
          <cell r="G56">
            <v>30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225</v>
          </cell>
          <cell r="M56">
            <v>225</v>
          </cell>
          <cell r="N56">
            <v>450</v>
          </cell>
          <cell r="O56">
            <v>0</v>
          </cell>
          <cell r="P56">
            <v>0</v>
          </cell>
        </row>
        <row r="57">
          <cell r="B57">
            <v>2064</v>
          </cell>
          <cell r="C57" t="str">
            <v>The Oaklands Primary School</v>
          </cell>
          <cell r="D57">
            <v>0</v>
          </cell>
          <cell r="E57">
            <v>13</v>
          </cell>
          <cell r="F57">
            <v>17</v>
          </cell>
          <cell r="G57">
            <v>30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195</v>
          </cell>
          <cell r="M57">
            <v>255</v>
          </cell>
          <cell r="N57">
            <v>450</v>
          </cell>
          <cell r="O57">
            <v>0</v>
          </cell>
          <cell r="P57">
            <v>0</v>
          </cell>
        </row>
        <row r="58">
          <cell r="B58">
            <v>2065</v>
          </cell>
          <cell r="C58" t="str">
            <v>Dorrington Academy</v>
          </cell>
          <cell r="D58">
            <v>0</v>
          </cell>
          <cell r="E58">
            <v>12</v>
          </cell>
          <cell r="F58">
            <v>24</v>
          </cell>
          <cell r="G58">
            <v>36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180</v>
          </cell>
          <cell r="M58">
            <v>360</v>
          </cell>
          <cell r="N58">
            <v>540</v>
          </cell>
          <cell r="O58">
            <v>0</v>
          </cell>
          <cell r="P58">
            <v>0</v>
          </cell>
        </row>
        <row r="59">
          <cell r="B59">
            <v>2067</v>
          </cell>
          <cell r="C59" t="str">
            <v>SUMMERFIELD J.I. SCHOOL (N.C.)</v>
          </cell>
          <cell r="D59">
            <v>0</v>
          </cell>
          <cell r="E59">
            <v>22</v>
          </cell>
          <cell r="F59">
            <v>16</v>
          </cell>
          <cell r="G59">
            <v>38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330</v>
          </cell>
          <cell r="M59">
            <v>240</v>
          </cell>
          <cell r="N59">
            <v>570</v>
          </cell>
          <cell r="O59">
            <v>0</v>
          </cell>
          <cell r="P59">
            <v>0</v>
          </cell>
        </row>
        <row r="60">
          <cell r="B60">
            <v>2068</v>
          </cell>
          <cell r="C60" t="str">
            <v>WARREN FARM PRIMARY SCHOOL</v>
          </cell>
          <cell r="D60">
            <v>0</v>
          </cell>
          <cell r="E60">
            <v>15</v>
          </cell>
          <cell r="F60">
            <v>13</v>
          </cell>
          <cell r="G60">
            <v>28</v>
          </cell>
          <cell r="H60">
            <v>3</v>
          </cell>
          <cell r="I60">
            <v>4</v>
          </cell>
          <cell r="J60">
            <v>7</v>
          </cell>
          <cell r="K60">
            <v>0</v>
          </cell>
          <cell r="L60">
            <v>225</v>
          </cell>
          <cell r="M60">
            <v>195</v>
          </cell>
          <cell r="N60">
            <v>420</v>
          </cell>
          <cell r="O60">
            <v>45</v>
          </cell>
          <cell r="P60">
            <v>60</v>
          </cell>
        </row>
        <row r="61">
          <cell r="B61">
            <v>2070</v>
          </cell>
          <cell r="C61" t="str">
            <v>Montgomery Primary Academy</v>
          </cell>
          <cell r="D61">
            <v>0</v>
          </cell>
          <cell r="E61">
            <v>15</v>
          </cell>
          <cell r="F61">
            <v>7</v>
          </cell>
          <cell r="G61">
            <v>22</v>
          </cell>
          <cell r="H61">
            <v>1</v>
          </cell>
          <cell r="I61">
            <v>0</v>
          </cell>
          <cell r="J61">
            <v>1</v>
          </cell>
          <cell r="K61">
            <v>0</v>
          </cell>
          <cell r="L61">
            <v>225</v>
          </cell>
          <cell r="M61">
            <v>105</v>
          </cell>
          <cell r="N61">
            <v>330</v>
          </cell>
          <cell r="O61">
            <v>15</v>
          </cell>
          <cell r="P61">
            <v>0</v>
          </cell>
        </row>
        <row r="62">
          <cell r="B62">
            <v>2072</v>
          </cell>
          <cell r="C62" t="str">
            <v>Billesley Primary School</v>
          </cell>
          <cell r="D62">
            <v>0</v>
          </cell>
          <cell r="E62">
            <v>21</v>
          </cell>
          <cell r="F62">
            <v>25</v>
          </cell>
          <cell r="G62">
            <v>46</v>
          </cell>
          <cell r="H62">
            <v>6</v>
          </cell>
          <cell r="I62">
            <v>10</v>
          </cell>
          <cell r="J62">
            <v>16</v>
          </cell>
          <cell r="K62">
            <v>0</v>
          </cell>
          <cell r="L62">
            <v>315</v>
          </cell>
          <cell r="M62">
            <v>375</v>
          </cell>
          <cell r="N62">
            <v>690</v>
          </cell>
          <cell r="O62">
            <v>90</v>
          </cell>
          <cell r="P62">
            <v>150</v>
          </cell>
        </row>
        <row r="63">
          <cell r="B63">
            <v>2073</v>
          </cell>
          <cell r="C63" t="str">
            <v>Kings Rise Academy</v>
          </cell>
          <cell r="D63">
            <v>0</v>
          </cell>
          <cell r="E63">
            <v>22</v>
          </cell>
          <cell r="F63">
            <v>24</v>
          </cell>
          <cell r="G63">
            <v>46</v>
          </cell>
          <cell r="H63">
            <v>4</v>
          </cell>
          <cell r="I63">
            <v>8</v>
          </cell>
          <cell r="J63">
            <v>12</v>
          </cell>
          <cell r="K63">
            <v>0</v>
          </cell>
          <cell r="L63">
            <v>330</v>
          </cell>
          <cell r="M63">
            <v>360</v>
          </cell>
          <cell r="N63">
            <v>690</v>
          </cell>
          <cell r="O63">
            <v>60</v>
          </cell>
          <cell r="P63">
            <v>120</v>
          </cell>
        </row>
        <row r="64">
          <cell r="B64">
            <v>2075</v>
          </cell>
          <cell r="C64" t="str">
            <v>Mansfield Green Primary E-ACT Academy</v>
          </cell>
          <cell r="D64">
            <v>0</v>
          </cell>
          <cell r="E64">
            <v>18</v>
          </cell>
          <cell r="F64">
            <v>13</v>
          </cell>
          <cell r="G64">
            <v>31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270</v>
          </cell>
          <cell r="M64">
            <v>195</v>
          </cell>
          <cell r="N64">
            <v>465</v>
          </cell>
          <cell r="O64">
            <v>0</v>
          </cell>
          <cell r="P64">
            <v>0</v>
          </cell>
        </row>
        <row r="65">
          <cell r="B65">
            <v>2078</v>
          </cell>
          <cell r="C65" t="str">
            <v>Moor Green Primary Academy</v>
          </cell>
          <cell r="D65">
            <v>0</v>
          </cell>
          <cell r="E65">
            <v>18</v>
          </cell>
          <cell r="F65">
            <v>13</v>
          </cell>
          <cell r="G65">
            <v>31</v>
          </cell>
          <cell r="H65">
            <v>3</v>
          </cell>
          <cell r="I65">
            <v>7</v>
          </cell>
          <cell r="J65">
            <v>10</v>
          </cell>
          <cell r="K65">
            <v>0</v>
          </cell>
          <cell r="L65">
            <v>256</v>
          </cell>
          <cell r="M65">
            <v>195</v>
          </cell>
          <cell r="N65">
            <v>451</v>
          </cell>
          <cell r="O65">
            <v>34</v>
          </cell>
          <cell r="P65">
            <v>105</v>
          </cell>
        </row>
        <row r="66">
          <cell r="B66">
            <v>2081</v>
          </cell>
          <cell r="C66" t="str">
            <v>Gilbertstone Primary School</v>
          </cell>
          <cell r="D66">
            <v>0</v>
          </cell>
          <cell r="E66">
            <v>8</v>
          </cell>
          <cell r="F66">
            <v>13</v>
          </cell>
          <cell r="G66">
            <v>21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120</v>
          </cell>
          <cell r="M66">
            <v>195</v>
          </cell>
          <cell r="N66">
            <v>315</v>
          </cell>
          <cell r="O66">
            <v>0</v>
          </cell>
          <cell r="P66">
            <v>0</v>
          </cell>
        </row>
        <row r="67">
          <cell r="B67">
            <v>2082</v>
          </cell>
          <cell r="C67" t="str">
            <v>Conway Primary School</v>
          </cell>
          <cell r="D67">
            <v>0</v>
          </cell>
          <cell r="E67">
            <v>9</v>
          </cell>
          <cell r="F67">
            <v>18</v>
          </cell>
          <cell r="G67">
            <v>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135</v>
          </cell>
          <cell r="M67">
            <v>270</v>
          </cell>
          <cell r="N67">
            <v>405</v>
          </cell>
          <cell r="O67">
            <v>0</v>
          </cell>
          <cell r="P67">
            <v>0</v>
          </cell>
        </row>
        <row r="68">
          <cell r="B68">
            <v>2086</v>
          </cell>
          <cell r="C68" t="str">
            <v>Greet Primary School</v>
          </cell>
          <cell r="D68">
            <v>0</v>
          </cell>
          <cell r="E68">
            <v>19</v>
          </cell>
          <cell r="F68">
            <v>29</v>
          </cell>
          <cell r="G68">
            <v>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285</v>
          </cell>
          <cell r="M68">
            <v>435</v>
          </cell>
          <cell r="N68">
            <v>720</v>
          </cell>
          <cell r="O68">
            <v>0</v>
          </cell>
          <cell r="P68">
            <v>0</v>
          </cell>
        </row>
        <row r="69">
          <cell r="B69">
            <v>2093</v>
          </cell>
          <cell r="C69" t="str">
            <v>Hall Green Infants School</v>
          </cell>
          <cell r="D69">
            <v>0</v>
          </cell>
          <cell r="E69">
            <v>21</v>
          </cell>
          <cell r="F69">
            <v>21</v>
          </cell>
          <cell r="G69">
            <v>42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315</v>
          </cell>
          <cell r="M69">
            <v>315</v>
          </cell>
          <cell r="N69">
            <v>630</v>
          </cell>
          <cell r="O69">
            <v>0</v>
          </cell>
          <cell r="P69">
            <v>0</v>
          </cell>
        </row>
        <row r="70">
          <cell r="B70">
            <v>2096</v>
          </cell>
          <cell r="C70" t="str">
            <v>Lea Forest Primary Academy</v>
          </cell>
          <cell r="D70">
            <v>0</v>
          </cell>
          <cell r="E70">
            <v>9</v>
          </cell>
          <cell r="F70">
            <v>0</v>
          </cell>
          <cell r="G70">
            <v>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135</v>
          </cell>
          <cell r="M70">
            <v>0</v>
          </cell>
          <cell r="N70">
            <v>135</v>
          </cell>
          <cell r="O70">
            <v>0</v>
          </cell>
          <cell r="P70">
            <v>0</v>
          </cell>
        </row>
        <row r="71">
          <cell r="B71">
            <v>2097</v>
          </cell>
          <cell r="C71" t="str">
            <v>Story Wood School</v>
          </cell>
          <cell r="D71">
            <v>0</v>
          </cell>
          <cell r="E71">
            <v>13</v>
          </cell>
          <cell r="F71">
            <v>11</v>
          </cell>
          <cell r="G71">
            <v>24</v>
          </cell>
          <cell r="H71">
            <v>5</v>
          </cell>
          <cell r="I71">
            <v>1</v>
          </cell>
          <cell r="J71">
            <v>6</v>
          </cell>
          <cell r="K71">
            <v>0</v>
          </cell>
          <cell r="L71">
            <v>195</v>
          </cell>
          <cell r="M71">
            <v>165</v>
          </cell>
          <cell r="N71">
            <v>360</v>
          </cell>
          <cell r="O71">
            <v>75</v>
          </cell>
          <cell r="P71">
            <v>15</v>
          </cell>
        </row>
        <row r="72">
          <cell r="B72">
            <v>2098</v>
          </cell>
          <cell r="C72" t="str">
            <v>Tame Valley Academy</v>
          </cell>
          <cell r="D72">
            <v>0</v>
          </cell>
          <cell r="E72">
            <v>13</v>
          </cell>
          <cell r="F72">
            <v>13</v>
          </cell>
          <cell r="G72">
            <v>26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195</v>
          </cell>
          <cell r="M72">
            <v>195</v>
          </cell>
          <cell r="N72">
            <v>390</v>
          </cell>
          <cell r="O72">
            <v>0</v>
          </cell>
          <cell r="P72">
            <v>0</v>
          </cell>
        </row>
        <row r="73">
          <cell r="B73">
            <v>2099</v>
          </cell>
          <cell r="C73" t="str">
            <v>Hawthorn Primary School</v>
          </cell>
          <cell r="D73">
            <v>0</v>
          </cell>
          <cell r="E73">
            <v>12</v>
          </cell>
          <cell r="F73">
            <v>10</v>
          </cell>
          <cell r="G73">
            <v>22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180</v>
          </cell>
          <cell r="M73">
            <v>150</v>
          </cell>
          <cell r="N73">
            <v>330</v>
          </cell>
          <cell r="O73">
            <v>0</v>
          </cell>
          <cell r="P73">
            <v>0</v>
          </cell>
        </row>
        <row r="74">
          <cell r="B74">
            <v>2100</v>
          </cell>
          <cell r="C74" t="str">
            <v>Merritts Brook Primary E-ACT Academy</v>
          </cell>
          <cell r="D74">
            <v>0</v>
          </cell>
          <cell r="E74">
            <v>9</v>
          </cell>
          <cell r="F74">
            <v>6</v>
          </cell>
          <cell r="G74">
            <v>15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135</v>
          </cell>
          <cell r="M74">
            <v>90</v>
          </cell>
          <cell r="N74">
            <v>225</v>
          </cell>
          <cell r="O74">
            <v>0</v>
          </cell>
          <cell r="P74">
            <v>0</v>
          </cell>
        </row>
        <row r="75">
          <cell r="B75">
            <v>2102</v>
          </cell>
          <cell r="C75" t="str">
            <v>Oasis Academy Blakenhale Infants</v>
          </cell>
          <cell r="D75">
            <v>0</v>
          </cell>
          <cell r="E75">
            <v>11</v>
          </cell>
          <cell r="F75">
            <v>17</v>
          </cell>
          <cell r="G75">
            <v>28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165</v>
          </cell>
          <cell r="M75">
            <v>255</v>
          </cell>
          <cell r="N75">
            <v>420</v>
          </cell>
          <cell r="O75">
            <v>0</v>
          </cell>
          <cell r="P75">
            <v>0</v>
          </cell>
        </row>
        <row r="76">
          <cell r="B76">
            <v>2103</v>
          </cell>
          <cell r="C76" t="str">
            <v>Oasis Academy Short Heath</v>
          </cell>
          <cell r="D76">
            <v>0</v>
          </cell>
          <cell r="E76">
            <v>34</v>
          </cell>
          <cell r="F76">
            <v>24</v>
          </cell>
          <cell r="G76">
            <v>58</v>
          </cell>
          <cell r="H76">
            <v>8</v>
          </cell>
          <cell r="I76">
            <v>12</v>
          </cell>
          <cell r="J76">
            <v>20</v>
          </cell>
          <cell r="K76">
            <v>0</v>
          </cell>
          <cell r="L76">
            <v>510</v>
          </cell>
          <cell r="M76">
            <v>360</v>
          </cell>
          <cell r="N76">
            <v>870</v>
          </cell>
          <cell r="O76">
            <v>120</v>
          </cell>
          <cell r="P76">
            <v>180</v>
          </cell>
        </row>
        <row r="77">
          <cell r="B77">
            <v>2108</v>
          </cell>
          <cell r="C77" t="str">
            <v>Ward End Primary School</v>
          </cell>
          <cell r="D77">
            <v>0</v>
          </cell>
          <cell r="E77">
            <v>26</v>
          </cell>
          <cell r="F77">
            <v>26</v>
          </cell>
          <cell r="G77">
            <v>52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390</v>
          </cell>
          <cell r="M77">
            <v>390</v>
          </cell>
          <cell r="N77">
            <v>780</v>
          </cell>
          <cell r="O77">
            <v>0</v>
          </cell>
          <cell r="P77">
            <v>0</v>
          </cell>
        </row>
        <row r="78">
          <cell r="B78">
            <v>2109</v>
          </cell>
          <cell r="C78" t="str">
            <v>Four Dwellings Primary Academy</v>
          </cell>
          <cell r="D78">
            <v>0</v>
          </cell>
          <cell r="E78">
            <v>5</v>
          </cell>
          <cell r="F78">
            <v>16</v>
          </cell>
          <cell r="G78">
            <v>21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75</v>
          </cell>
          <cell r="M78">
            <v>240</v>
          </cell>
          <cell r="N78">
            <v>315</v>
          </cell>
          <cell r="O78">
            <v>0</v>
          </cell>
          <cell r="P78">
            <v>0</v>
          </cell>
        </row>
        <row r="79">
          <cell r="B79">
            <v>2110</v>
          </cell>
          <cell r="C79" t="str">
            <v>Oasis Academy Hobmoor</v>
          </cell>
          <cell r="D79">
            <v>0</v>
          </cell>
          <cell r="E79">
            <v>42</v>
          </cell>
          <cell r="F79">
            <v>33</v>
          </cell>
          <cell r="G79">
            <v>75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630</v>
          </cell>
          <cell r="M79">
            <v>495</v>
          </cell>
          <cell r="N79">
            <v>1125</v>
          </cell>
          <cell r="O79">
            <v>0</v>
          </cell>
          <cell r="P79">
            <v>0</v>
          </cell>
        </row>
        <row r="80">
          <cell r="B80">
            <v>2115</v>
          </cell>
          <cell r="C80" t="str">
            <v>Kingsland Primary School</v>
          </cell>
          <cell r="D80">
            <v>0</v>
          </cell>
          <cell r="E80">
            <v>22</v>
          </cell>
          <cell r="F80">
            <v>17</v>
          </cell>
          <cell r="G80">
            <v>39</v>
          </cell>
          <cell r="H80">
            <v>4</v>
          </cell>
          <cell r="I80">
            <v>9</v>
          </cell>
          <cell r="J80">
            <v>13</v>
          </cell>
          <cell r="K80">
            <v>0</v>
          </cell>
          <cell r="L80">
            <v>330</v>
          </cell>
          <cell r="M80">
            <v>255</v>
          </cell>
          <cell r="N80">
            <v>585</v>
          </cell>
          <cell r="O80">
            <v>60</v>
          </cell>
          <cell r="P80">
            <v>135</v>
          </cell>
        </row>
        <row r="81">
          <cell r="B81">
            <v>2117</v>
          </cell>
          <cell r="C81" t="str">
            <v>Oasis Academy Boulton</v>
          </cell>
          <cell r="D81">
            <v>0</v>
          </cell>
          <cell r="E81">
            <v>33</v>
          </cell>
          <cell r="F81">
            <v>20</v>
          </cell>
          <cell r="G81">
            <v>53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495</v>
          </cell>
          <cell r="M81">
            <v>300</v>
          </cell>
          <cell r="N81">
            <v>795</v>
          </cell>
          <cell r="O81">
            <v>0</v>
          </cell>
          <cell r="P81">
            <v>0</v>
          </cell>
        </row>
        <row r="82">
          <cell r="B82">
            <v>2119</v>
          </cell>
          <cell r="C82" t="str">
            <v>Lakey Lane Primary School</v>
          </cell>
          <cell r="D82">
            <v>0</v>
          </cell>
          <cell r="E82">
            <v>17</v>
          </cell>
          <cell r="F82">
            <v>22</v>
          </cell>
          <cell r="G82">
            <v>39</v>
          </cell>
          <cell r="H82">
            <v>4</v>
          </cell>
          <cell r="I82">
            <v>3</v>
          </cell>
          <cell r="J82">
            <v>7</v>
          </cell>
          <cell r="K82">
            <v>0</v>
          </cell>
          <cell r="L82">
            <v>255</v>
          </cell>
          <cell r="M82">
            <v>330</v>
          </cell>
          <cell r="N82">
            <v>585</v>
          </cell>
          <cell r="O82">
            <v>60</v>
          </cell>
          <cell r="P82">
            <v>45</v>
          </cell>
        </row>
        <row r="83">
          <cell r="B83">
            <v>2121</v>
          </cell>
          <cell r="C83" t="str">
            <v>Hawkesley Church Primary Academy</v>
          </cell>
          <cell r="D83">
            <v>2</v>
          </cell>
          <cell r="E83">
            <v>16</v>
          </cell>
          <cell r="F83">
            <v>18</v>
          </cell>
          <cell r="G83">
            <v>34</v>
          </cell>
          <cell r="H83">
            <v>0</v>
          </cell>
          <cell r="I83">
            <v>0</v>
          </cell>
          <cell r="J83">
            <v>0</v>
          </cell>
          <cell r="K83">
            <v>30</v>
          </cell>
          <cell r="L83">
            <v>240</v>
          </cell>
          <cell r="M83">
            <v>270</v>
          </cell>
          <cell r="N83">
            <v>510</v>
          </cell>
          <cell r="O83">
            <v>0</v>
          </cell>
          <cell r="P83">
            <v>0</v>
          </cell>
        </row>
        <row r="84">
          <cell r="B84">
            <v>2122</v>
          </cell>
          <cell r="C84" t="str">
            <v>Yarnfield Primary School</v>
          </cell>
          <cell r="D84">
            <v>0</v>
          </cell>
          <cell r="E84">
            <v>49</v>
          </cell>
          <cell r="F84">
            <v>38</v>
          </cell>
          <cell r="G84">
            <v>87</v>
          </cell>
          <cell r="H84">
            <v>5</v>
          </cell>
          <cell r="I84">
            <v>5</v>
          </cell>
          <cell r="J84">
            <v>10</v>
          </cell>
          <cell r="K84">
            <v>0</v>
          </cell>
          <cell r="L84">
            <v>735</v>
          </cell>
          <cell r="M84">
            <v>570</v>
          </cell>
          <cell r="N84">
            <v>1305</v>
          </cell>
          <cell r="O84">
            <v>90</v>
          </cell>
          <cell r="P84">
            <v>75</v>
          </cell>
        </row>
        <row r="85">
          <cell r="B85">
            <v>2127</v>
          </cell>
          <cell r="C85" t="str">
            <v>LOZELLS PRIMARY SCHOOL</v>
          </cell>
          <cell r="D85">
            <v>0</v>
          </cell>
          <cell r="E85">
            <v>25</v>
          </cell>
          <cell r="F85">
            <v>16</v>
          </cell>
          <cell r="G85">
            <v>41</v>
          </cell>
          <cell r="H85">
            <v>3</v>
          </cell>
          <cell r="I85">
            <v>4</v>
          </cell>
          <cell r="J85">
            <v>7</v>
          </cell>
          <cell r="K85">
            <v>0</v>
          </cell>
          <cell r="L85">
            <v>375</v>
          </cell>
          <cell r="M85">
            <v>240</v>
          </cell>
          <cell r="N85">
            <v>615</v>
          </cell>
          <cell r="O85">
            <v>45</v>
          </cell>
          <cell r="P85">
            <v>60</v>
          </cell>
        </row>
        <row r="86">
          <cell r="B86">
            <v>2132</v>
          </cell>
          <cell r="C86" t="str">
            <v>Marlborough Primary School</v>
          </cell>
          <cell r="D86">
            <v>0</v>
          </cell>
          <cell r="E86">
            <v>22</v>
          </cell>
          <cell r="F86">
            <v>30</v>
          </cell>
          <cell r="G86">
            <v>52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330</v>
          </cell>
          <cell r="M86">
            <v>450</v>
          </cell>
          <cell r="N86">
            <v>780</v>
          </cell>
          <cell r="O86">
            <v>0</v>
          </cell>
          <cell r="P86">
            <v>0</v>
          </cell>
        </row>
        <row r="87">
          <cell r="B87">
            <v>2136</v>
          </cell>
          <cell r="C87" t="str">
            <v>Woodhouse Primary Academy</v>
          </cell>
          <cell r="D87">
            <v>0</v>
          </cell>
          <cell r="E87">
            <v>19</v>
          </cell>
          <cell r="F87">
            <v>13</v>
          </cell>
          <cell r="G87">
            <v>32</v>
          </cell>
          <cell r="H87">
            <v>8</v>
          </cell>
          <cell r="I87">
            <v>3</v>
          </cell>
          <cell r="J87">
            <v>11</v>
          </cell>
          <cell r="K87">
            <v>0</v>
          </cell>
          <cell r="L87">
            <v>285</v>
          </cell>
          <cell r="M87">
            <v>195</v>
          </cell>
          <cell r="N87">
            <v>480</v>
          </cell>
          <cell r="O87">
            <v>105</v>
          </cell>
          <cell r="P87">
            <v>45</v>
          </cell>
        </row>
        <row r="88">
          <cell r="B88">
            <v>2138</v>
          </cell>
          <cell r="C88" t="str">
            <v>Grestone Academy</v>
          </cell>
          <cell r="D88">
            <v>0</v>
          </cell>
          <cell r="E88">
            <v>23</v>
          </cell>
          <cell r="F88">
            <v>26</v>
          </cell>
          <cell r="G88">
            <v>49</v>
          </cell>
          <cell r="H88">
            <v>6</v>
          </cell>
          <cell r="I88">
            <v>9</v>
          </cell>
          <cell r="J88">
            <v>15</v>
          </cell>
          <cell r="K88">
            <v>0</v>
          </cell>
          <cell r="L88">
            <v>345</v>
          </cell>
          <cell r="M88">
            <v>390</v>
          </cell>
          <cell r="N88">
            <v>735</v>
          </cell>
          <cell r="O88">
            <v>75</v>
          </cell>
          <cell r="P88">
            <v>105</v>
          </cell>
        </row>
        <row r="89">
          <cell r="B89">
            <v>2141</v>
          </cell>
          <cell r="C89" t="str">
            <v>Oasis Academy Foundry</v>
          </cell>
          <cell r="D89">
            <v>0</v>
          </cell>
          <cell r="E89">
            <v>0</v>
          </cell>
          <cell r="F89">
            <v>18</v>
          </cell>
          <cell r="G89">
            <v>18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270</v>
          </cell>
          <cell r="N89">
            <v>270</v>
          </cell>
          <cell r="O89">
            <v>0</v>
          </cell>
          <cell r="P89">
            <v>0</v>
          </cell>
        </row>
        <row r="90">
          <cell r="B90">
            <v>2142</v>
          </cell>
          <cell r="C90" t="str">
            <v>Nelson Primary School</v>
          </cell>
          <cell r="D90">
            <v>0</v>
          </cell>
          <cell r="E90">
            <v>12</v>
          </cell>
          <cell r="F90">
            <v>14</v>
          </cell>
          <cell r="G90">
            <v>26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180</v>
          </cell>
          <cell r="M90">
            <v>210</v>
          </cell>
          <cell r="N90">
            <v>390</v>
          </cell>
          <cell r="O90">
            <v>0</v>
          </cell>
          <cell r="P90">
            <v>0</v>
          </cell>
        </row>
        <row r="91">
          <cell r="B91">
            <v>2144</v>
          </cell>
          <cell r="C91" t="str">
            <v>Alston Primary School</v>
          </cell>
          <cell r="D91">
            <v>0</v>
          </cell>
          <cell r="E91">
            <v>22</v>
          </cell>
          <cell r="F91">
            <v>17</v>
          </cell>
          <cell r="G91">
            <v>39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330</v>
          </cell>
          <cell r="M91">
            <v>255</v>
          </cell>
          <cell r="N91">
            <v>585</v>
          </cell>
          <cell r="O91">
            <v>0</v>
          </cell>
          <cell r="P91">
            <v>0</v>
          </cell>
        </row>
        <row r="92">
          <cell r="B92">
            <v>2146</v>
          </cell>
          <cell r="C92" t="str">
            <v>Wyndcliffe Primary School</v>
          </cell>
          <cell r="D92">
            <v>0</v>
          </cell>
          <cell r="E92">
            <v>12</v>
          </cell>
          <cell r="F92">
            <v>14</v>
          </cell>
          <cell r="G92">
            <v>26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180</v>
          </cell>
          <cell r="M92">
            <v>210</v>
          </cell>
          <cell r="N92">
            <v>390</v>
          </cell>
          <cell r="O92">
            <v>15</v>
          </cell>
          <cell r="P92">
            <v>0</v>
          </cell>
        </row>
        <row r="93">
          <cell r="B93">
            <v>2149</v>
          </cell>
          <cell r="C93" t="str">
            <v>Paget Primary School</v>
          </cell>
          <cell r="D93">
            <v>0</v>
          </cell>
          <cell r="E93">
            <v>10</v>
          </cell>
          <cell r="F93">
            <v>11</v>
          </cell>
          <cell r="G93">
            <v>21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150</v>
          </cell>
          <cell r="M93">
            <v>165</v>
          </cell>
          <cell r="N93">
            <v>315</v>
          </cell>
          <cell r="O93">
            <v>0</v>
          </cell>
          <cell r="P93">
            <v>0</v>
          </cell>
        </row>
        <row r="94">
          <cell r="B94">
            <v>2150</v>
          </cell>
          <cell r="C94" t="str">
            <v>Park Hill Primary School</v>
          </cell>
          <cell r="D94">
            <v>0</v>
          </cell>
          <cell r="E94">
            <v>9</v>
          </cell>
          <cell r="F94">
            <v>9</v>
          </cell>
          <cell r="G94">
            <v>18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135</v>
          </cell>
          <cell r="M94">
            <v>135</v>
          </cell>
          <cell r="N94">
            <v>270</v>
          </cell>
          <cell r="O94">
            <v>0</v>
          </cell>
          <cell r="P94">
            <v>0</v>
          </cell>
        </row>
        <row r="95">
          <cell r="B95">
            <v>2156</v>
          </cell>
          <cell r="C95" t="str">
            <v>Princethorpe Infant School</v>
          </cell>
          <cell r="D95">
            <v>0</v>
          </cell>
          <cell r="E95">
            <v>8</v>
          </cell>
          <cell r="F95">
            <v>13</v>
          </cell>
          <cell r="G95">
            <v>21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120</v>
          </cell>
          <cell r="M95">
            <v>195</v>
          </cell>
          <cell r="N95">
            <v>315</v>
          </cell>
          <cell r="O95">
            <v>0</v>
          </cell>
          <cell r="P95">
            <v>0</v>
          </cell>
        </row>
        <row r="96">
          <cell r="B96">
            <v>2157</v>
          </cell>
          <cell r="C96" t="str">
            <v>Raddlebarn Primary School</v>
          </cell>
          <cell r="D96">
            <v>0</v>
          </cell>
          <cell r="E96">
            <v>12</v>
          </cell>
          <cell r="F96">
            <v>16</v>
          </cell>
          <cell r="G96">
            <v>28</v>
          </cell>
          <cell r="H96">
            <v>3</v>
          </cell>
          <cell r="I96">
            <v>7</v>
          </cell>
          <cell r="J96">
            <v>10</v>
          </cell>
          <cell r="K96">
            <v>0</v>
          </cell>
          <cell r="L96">
            <v>180</v>
          </cell>
          <cell r="M96">
            <v>240</v>
          </cell>
          <cell r="N96">
            <v>420</v>
          </cell>
          <cell r="O96">
            <v>45</v>
          </cell>
          <cell r="P96">
            <v>105</v>
          </cell>
        </row>
        <row r="97">
          <cell r="B97">
            <v>2161</v>
          </cell>
          <cell r="C97" t="str">
            <v>Rednal Hill Infant School (N.C.)</v>
          </cell>
          <cell r="D97">
            <v>0</v>
          </cell>
          <cell r="E97">
            <v>15</v>
          </cell>
          <cell r="F97">
            <v>23</v>
          </cell>
          <cell r="G97">
            <v>38</v>
          </cell>
          <cell r="H97">
            <v>5</v>
          </cell>
          <cell r="I97">
            <v>8</v>
          </cell>
          <cell r="J97">
            <v>13</v>
          </cell>
          <cell r="K97">
            <v>0</v>
          </cell>
          <cell r="L97">
            <v>225</v>
          </cell>
          <cell r="M97">
            <v>345</v>
          </cell>
          <cell r="N97">
            <v>570</v>
          </cell>
          <cell r="O97">
            <v>75</v>
          </cell>
          <cell r="P97">
            <v>120</v>
          </cell>
        </row>
        <row r="98">
          <cell r="B98">
            <v>2162</v>
          </cell>
          <cell r="C98" t="str">
            <v>Manor Park Primary Academy</v>
          </cell>
          <cell r="D98">
            <v>0</v>
          </cell>
          <cell r="E98">
            <v>16</v>
          </cell>
          <cell r="F98">
            <v>9</v>
          </cell>
          <cell r="G98">
            <v>25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240</v>
          </cell>
          <cell r="M98">
            <v>135</v>
          </cell>
          <cell r="N98">
            <v>375</v>
          </cell>
          <cell r="O98">
            <v>0</v>
          </cell>
          <cell r="P98">
            <v>0</v>
          </cell>
        </row>
        <row r="99">
          <cell r="B99">
            <v>2169</v>
          </cell>
          <cell r="C99" t="str">
            <v>Severne Primary School</v>
          </cell>
          <cell r="D99">
            <v>0</v>
          </cell>
          <cell r="E99">
            <v>25</v>
          </cell>
          <cell r="F99">
            <v>20</v>
          </cell>
          <cell r="G99">
            <v>45</v>
          </cell>
          <cell r="H99">
            <v>8</v>
          </cell>
          <cell r="I99">
            <v>4</v>
          </cell>
          <cell r="J99">
            <v>12</v>
          </cell>
          <cell r="K99">
            <v>0</v>
          </cell>
          <cell r="L99">
            <v>375</v>
          </cell>
          <cell r="M99">
            <v>300</v>
          </cell>
          <cell r="N99">
            <v>675</v>
          </cell>
          <cell r="O99">
            <v>120</v>
          </cell>
          <cell r="P99">
            <v>60</v>
          </cell>
        </row>
        <row r="100">
          <cell r="B100">
            <v>2170</v>
          </cell>
          <cell r="C100" t="str">
            <v>Chandos Primary School</v>
          </cell>
          <cell r="D100">
            <v>8</v>
          </cell>
          <cell r="E100">
            <v>35</v>
          </cell>
          <cell r="F100">
            <v>18</v>
          </cell>
          <cell r="G100">
            <v>53</v>
          </cell>
          <cell r="H100">
            <v>1</v>
          </cell>
          <cell r="I100">
            <v>0</v>
          </cell>
          <cell r="J100">
            <v>1</v>
          </cell>
          <cell r="K100">
            <v>120</v>
          </cell>
          <cell r="L100">
            <v>525</v>
          </cell>
          <cell r="M100">
            <v>270</v>
          </cell>
          <cell r="N100">
            <v>795</v>
          </cell>
          <cell r="O100">
            <v>15</v>
          </cell>
          <cell r="P100">
            <v>0</v>
          </cell>
        </row>
        <row r="101">
          <cell r="B101">
            <v>2176</v>
          </cell>
          <cell r="C101" t="str">
            <v>Somerville Primary School</v>
          </cell>
          <cell r="D101">
            <v>0</v>
          </cell>
          <cell r="E101">
            <v>48</v>
          </cell>
          <cell r="F101">
            <v>35</v>
          </cell>
          <cell r="G101">
            <v>83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720</v>
          </cell>
          <cell r="M101">
            <v>525</v>
          </cell>
          <cell r="N101">
            <v>1245</v>
          </cell>
          <cell r="O101">
            <v>0</v>
          </cell>
          <cell r="P101">
            <v>0</v>
          </cell>
        </row>
        <row r="102">
          <cell r="B102">
            <v>2178</v>
          </cell>
          <cell r="C102" t="str">
            <v>Stanville Primary School</v>
          </cell>
          <cell r="D102">
            <v>0</v>
          </cell>
          <cell r="E102">
            <v>8</v>
          </cell>
          <cell r="F102">
            <v>13</v>
          </cell>
          <cell r="G102">
            <v>21</v>
          </cell>
          <cell r="H102">
            <v>0</v>
          </cell>
          <cell r="I102">
            <v>9</v>
          </cell>
          <cell r="J102">
            <v>9</v>
          </cell>
          <cell r="K102">
            <v>0</v>
          </cell>
          <cell r="L102">
            <v>117</v>
          </cell>
          <cell r="M102">
            <v>195</v>
          </cell>
          <cell r="N102">
            <v>312</v>
          </cell>
          <cell r="O102">
            <v>0</v>
          </cell>
          <cell r="P102">
            <v>129</v>
          </cell>
        </row>
        <row r="103">
          <cell r="B103">
            <v>2180</v>
          </cell>
          <cell r="C103" t="str">
            <v>Yew Tree Community Junior and Infant School (NC)</v>
          </cell>
          <cell r="D103">
            <v>0</v>
          </cell>
          <cell r="E103">
            <v>50</v>
          </cell>
          <cell r="F103">
            <v>24</v>
          </cell>
          <cell r="G103">
            <v>74</v>
          </cell>
          <cell r="H103">
            <v>2</v>
          </cell>
          <cell r="I103">
            <v>1</v>
          </cell>
          <cell r="J103">
            <v>3</v>
          </cell>
          <cell r="K103">
            <v>0</v>
          </cell>
          <cell r="L103">
            <v>750</v>
          </cell>
          <cell r="M103">
            <v>360</v>
          </cell>
          <cell r="N103">
            <v>1110</v>
          </cell>
          <cell r="O103">
            <v>30</v>
          </cell>
          <cell r="P103">
            <v>15</v>
          </cell>
        </row>
        <row r="104">
          <cell r="B104">
            <v>2181</v>
          </cell>
          <cell r="C104" t="str">
            <v>Springfield Primary Academy</v>
          </cell>
          <cell r="D104">
            <v>0</v>
          </cell>
          <cell r="E104">
            <v>5</v>
          </cell>
          <cell r="F104">
            <v>17</v>
          </cell>
          <cell r="G104">
            <v>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75</v>
          </cell>
          <cell r="M104">
            <v>255</v>
          </cell>
          <cell r="N104">
            <v>330</v>
          </cell>
          <cell r="O104">
            <v>0</v>
          </cell>
          <cell r="P104">
            <v>0</v>
          </cell>
        </row>
        <row r="105">
          <cell r="B105">
            <v>2184</v>
          </cell>
          <cell r="C105" t="str">
            <v>STECHFORD PRIMARY SCHOOL</v>
          </cell>
          <cell r="D105">
            <v>0</v>
          </cell>
          <cell r="E105">
            <v>11</v>
          </cell>
          <cell r="F105">
            <v>15</v>
          </cell>
          <cell r="G105">
            <v>26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165</v>
          </cell>
          <cell r="M105">
            <v>225</v>
          </cell>
          <cell r="N105">
            <v>390</v>
          </cell>
          <cell r="O105">
            <v>0</v>
          </cell>
          <cell r="P105">
            <v>0</v>
          </cell>
        </row>
        <row r="106">
          <cell r="B106">
            <v>2185</v>
          </cell>
          <cell r="C106" t="str">
            <v>Colebourne Primary School</v>
          </cell>
          <cell r="D106">
            <v>0</v>
          </cell>
          <cell r="E106">
            <v>18</v>
          </cell>
          <cell r="F106">
            <v>23</v>
          </cell>
          <cell r="G106">
            <v>41</v>
          </cell>
          <cell r="H106">
            <v>5</v>
          </cell>
          <cell r="I106">
            <v>6</v>
          </cell>
          <cell r="J106">
            <v>11</v>
          </cell>
          <cell r="K106">
            <v>0</v>
          </cell>
          <cell r="L106">
            <v>270</v>
          </cell>
          <cell r="M106">
            <v>345</v>
          </cell>
          <cell r="N106">
            <v>615</v>
          </cell>
          <cell r="O106">
            <v>75</v>
          </cell>
          <cell r="P106">
            <v>90</v>
          </cell>
        </row>
        <row r="107">
          <cell r="B107">
            <v>2186</v>
          </cell>
          <cell r="C107" t="str">
            <v>Birchfield Primary School</v>
          </cell>
          <cell r="D107">
            <v>0</v>
          </cell>
          <cell r="E107">
            <v>35</v>
          </cell>
          <cell r="F107">
            <v>32</v>
          </cell>
          <cell r="G107">
            <v>67</v>
          </cell>
          <cell r="H107">
            <v>1</v>
          </cell>
          <cell r="I107">
            <v>2</v>
          </cell>
          <cell r="J107">
            <v>3</v>
          </cell>
          <cell r="K107">
            <v>0</v>
          </cell>
          <cell r="L107">
            <v>525</v>
          </cell>
          <cell r="M107">
            <v>480</v>
          </cell>
          <cell r="N107">
            <v>1005</v>
          </cell>
          <cell r="O107">
            <v>15</v>
          </cell>
          <cell r="P107">
            <v>30</v>
          </cell>
        </row>
        <row r="108">
          <cell r="B108">
            <v>2187</v>
          </cell>
          <cell r="C108" t="str">
            <v>SS. Mary and John Catholic Primary School</v>
          </cell>
          <cell r="D108">
            <v>0</v>
          </cell>
          <cell r="E108">
            <v>27</v>
          </cell>
          <cell r="F108">
            <v>14</v>
          </cell>
          <cell r="G108">
            <v>41</v>
          </cell>
          <cell r="H108">
            <v>6</v>
          </cell>
          <cell r="I108">
            <v>3</v>
          </cell>
          <cell r="J108">
            <v>9</v>
          </cell>
          <cell r="K108">
            <v>0</v>
          </cell>
          <cell r="L108">
            <v>405</v>
          </cell>
          <cell r="M108">
            <v>210</v>
          </cell>
          <cell r="N108">
            <v>615</v>
          </cell>
          <cell r="O108">
            <v>90</v>
          </cell>
          <cell r="P108">
            <v>45</v>
          </cell>
        </row>
        <row r="109">
          <cell r="B109">
            <v>2188</v>
          </cell>
          <cell r="C109" t="str">
            <v>Stirchley Primary School</v>
          </cell>
          <cell r="D109">
            <v>0</v>
          </cell>
          <cell r="E109">
            <v>8</v>
          </cell>
          <cell r="F109">
            <v>12</v>
          </cell>
          <cell r="G109">
            <v>20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120</v>
          </cell>
          <cell r="M109">
            <v>180</v>
          </cell>
          <cell r="N109">
            <v>300</v>
          </cell>
          <cell r="O109">
            <v>0</v>
          </cell>
          <cell r="P109">
            <v>0</v>
          </cell>
        </row>
        <row r="110">
          <cell r="B110">
            <v>2189</v>
          </cell>
          <cell r="C110" t="str">
            <v>Ladypool Primary School</v>
          </cell>
          <cell r="D110">
            <v>0</v>
          </cell>
          <cell r="E110">
            <v>4</v>
          </cell>
          <cell r="F110">
            <v>6</v>
          </cell>
          <cell r="G110">
            <v>10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60</v>
          </cell>
          <cell r="M110">
            <v>90</v>
          </cell>
          <cell r="N110">
            <v>150</v>
          </cell>
          <cell r="O110">
            <v>0</v>
          </cell>
          <cell r="P110">
            <v>0</v>
          </cell>
        </row>
        <row r="111">
          <cell r="B111">
            <v>2191</v>
          </cell>
          <cell r="C111" t="str">
            <v>Court Farm Primary School</v>
          </cell>
          <cell r="D111">
            <v>0</v>
          </cell>
          <cell r="E111">
            <v>14</v>
          </cell>
          <cell r="F111">
            <v>11</v>
          </cell>
          <cell r="G111">
            <v>25</v>
          </cell>
          <cell r="H111">
            <v>1</v>
          </cell>
          <cell r="I111">
            <v>1</v>
          </cell>
          <cell r="J111">
            <v>2</v>
          </cell>
          <cell r="K111">
            <v>0</v>
          </cell>
          <cell r="L111">
            <v>210</v>
          </cell>
          <cell r="M111">
            <v>165</v>
          </cell>
          <cell r="N111">
            <v>375</v>
          </cell>
          <cell r="O111">
            <v>15</v>
          </cell>
          <cell r="P111">
            <v>15</v>
          </cell>
        </row>
        <row r="112">
          <cell r="B112">
            <v>2194</v>
          </cell>
          <cell r="C112" t="str">
            <v>City Road Primary School</v>
          </cell>
          <cell r="D112">
            <v>0</v>
          </cell>
          <cell r="E112">
            <v>30</v>
          </cell>
          <cell r="F112">
            <v>17</v>
          </cell>
          <cell r="G112">
            <v>47</v>
          </cell>
          <cell r="H112">
            <v>1</v>
          </cell>
          <cell r="I112">
            <v>1</v>
          </cell>
          <cell r="J112">
            <v>2</v>
          </cell>
          <cell r="K112">
            <v>0</v>
          </cell>
          <cell r="L112">
            <v>450</v>
          </cell>
          <cell r="M112">
            <v>255</v>
          </cell>
          <cell r="N112">
            <v>705</v>
          </cell>
          <cell r="O112">
            <v>15</v>
          </cell>
          <cell r="P112">
            <v>15</v>
          </cell>
        </row>
        <row r="113">
          <cell r="B113">
            <v>2195</v>
          </cell>
          <cell r="C113" t="str">
            <v>Timberley Academy</v>
          </cell>
          <cell r="D113">
            <v>13</v>
          </cell>
          <cell r="E113">
            <v>34</v>
          </cell>
          <cell r="F113">
            <v>25</v>
          </cell>
          <cell r="G113">
            <v>59</v>
          </cell>
          <cell r="H113">
            <v>0</v>
          </cell>
          <cell r="I113">
            <v>0</v>
          </cell>
          <cell r="J113">
            <v>0</v>
          </cell>
          <cell r="K113">
            <v>192</v>
          </cell>
          <cell r="L113">
            <v>507</v>
          </cell>
          <cell r="M113">
            <v>372</v>
          </cell>
          <cell r="N113">
            <v>879</v>
          </cell>
          <cell r="O113">
            <v>0</v>
          </cell>
          <cell r="P113">
            <v>0</v>
          </cell>
        </row>
        <row r="114">
          <cell r="B114">
            <v>2196</v>
          </cell>
          <cell r="C114" t="str">
            <v>Brookfields Primary School</v>
          </cell>
          <cell r="D114">
            <v>0</v>
          </cell>
          <cell r="E114">
            <v>12</v>
          </cell>
          <cell r="F114">
            <v>10</v>
          </cell>
          <cell r="G114">
            <v>22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180</v>
          </cell>
          <cell r="M114">
            <v>150</v>
          </cell>
          <cell r="N114">
            <v>330</v>
          </cell>
          <cell r="O114">
            <v>0</v>
          </cell>
          <cell r="P114">
            <v>0</v>
          </cell>
        </row>
        <row r="115">
          <cell r="B115">
            <v>2204</v>
          </cell>
          <cell r="C115" t="str">
            <v>Sutton Park Primary</v>
          </cell>
          <cell r="D115">
            <v>0</v>
          </cell>
          <cell r="E115">
            <v>15</v>
          </cell>
          <cell r="F115">
            <v>11</v>
          </cell>
          <cell r="G115">
            <v>26</v>
          </cell>
          <cell r="H115">
            <v>0</v>
          </cell>
          <cell r="I115">
            <v>3</v>
          </cell>
          <cell r="J115">
            <v>3</v>
          </cell>
          <cell r="K115">
            <v>0</v>
          </cell>
          <cell r="L115">
            <v>225</v>
          </cell>
          <cell r="M115">
            <v>165</v>
          </cell>
          <cell r="N115">
            <v>390</v>
          </cell>
          <cell r="O115">
            <v>0</v>
          </cell>
          <cell r="P115">
            <v>45</v>
          </cell>
        </row>
        <row r="116">
          <cell r="B116">
            <v>2227</v>
          </cell>
          <cell r="C116" t="str">
            <v>Yardley Wood Community School (NC)</v>
          </cell>
          <cell r="D116">
            <v>0</v>
          </cell>
          <cell r="E116">
            <v>25</v>
          </cell>
          <cell r="F116">
            <v>27</v>
          </cell>
          <cell r="G116">
            <v>52</v>
          </cell>
          <cell r="H116">
            <v>4</v>
          </cell>
          <cell r="I116">
            <v>5</v>
          </cell>
          <cell r="J116">
            <v>9</v>
          </cell>
          <cell r="K116">
            <v>0</v>
          </cell>
          <cell r="L116">
            <v>375</v>
          </cell>
          <cell r="M116">
            <v>405</v>
          </cell>
          <cell r="N116">
            <v>780</v>
          </cell>
          <cell r="O116">
            <v>60</v>
          </cell>
          <cell r="P116">
            <v>75</v>
          </cell>
        </row>
        <row r="117">
          <cell r="B117">
            <v>2231</v>
          </cell>
          <cell r="C117" t="str">
            <v>Yorkmead Primary School</v>
          </cell>
          <cell r="D117">
            <v>0</v>
          </cell>
          <cell r="E117">
            <v>16</v>
          </cell>
          <cell r="F117">
            <v>18</v>
          </cell>
          <cell r="G117">
            <v>34</v>
          </cell>
          <cell r="H117">
            <v>2</v>
          </cell>
          <cell r="I117">
            <v>0</v>
          </cell>
          <cell r="J117">
            <v>2</v>
          </cell>
          <cell r="K117">
            <v>0</v>
          </cell>
          <cell r="L117">
            <v>240</v>
          </cell>
          <cell r="M117">
            <v>270</v>
          </cell>
          <cell r="N117">
            <v>510</v>
          </cell>
          <cell r="O117">
            <v>30</v>
          </cell>
          <cell r="P117">
            <v>0</v>
          </cell>
        </row>
        <row r="118">
          <cell r="B118">
            <v>2238</v>
          </cell>
          <cell r="C118" t="str">
            <v>Broadmeadow Infant &amp; Nursery School</v>
          </cell>
          <cell r="D118">
            <v>0</v>
          </cell>
          <cell r="E118">
            <v>12</v>
          </cell>
          <cell r="F118">
            <v>10</v>
          </cell>
          <cell r="G118">
            <v>22</v>
          </cell>
          <cell r="H118">
            <v>8</v>
          </cell>
          <cell r="I118">
            <v>5</v>
          </cell>
          <cell r="J118">
            <v>13</v>
          </cell>
          <cell r="K118">
            <v>0</v>
          </cell>
          <cell r="L118">
            <v>180</v>
          </cell>
          <cell r="M118">
            <v>150</v>
          </cell>
          <cell r="N118">
            <v>330</v>
          </cell>
          <cell r="O118">
            <v>120</v>
          </cell>
          <cell r="P118">
            <v>75</v>
          </cell>
        </row>
        <row r="119">
          <cell r="B119">
            <v>2239</v>
          </cell>
          <cell r="C119" t="str">
            <v>Bellfield Infant School</v>
          </cell>
          <cell r="D119">
            <v>0</v>
          </cell>
          <cell r="E119">
            <v>13</v>
          </cell>
          <cell r="F119">
            <v>14</v>
          </cell>
          <cell r="G119">
            <v>27</v>
          </cell>
          <cell r="H119">
            <v>4</v>
          </cell>
          <cell r="I119">
            <v>3</v>
          </cell>
          <cell r="J119">
            <v>7</v>
          </cell>
          <cell r="K119">
            <v>0</v>
          </cell>
          <cell r="L119">
            <v>195</v>
          </cell>
          <cell r="M119">
            <v>210</v>
          </cell>
          <cell r="N119">
            <v>405</v>
          </cell>
          <cell r="O119">
            <v>60</v>
          </cell>
          <cell r="P119">
            <v>45</v>
          </cell>
        </row>
        <row r="120">
          <cell r="B120">
            <v>2245</v>
          </cell>
          <cell r="C120" t="str">
            <v>Welsh House Farm Community School</v>
          </cell>
          <cell r="D120">
            <v>0</v>
          </cell>
          <cell r="E120">
            <v>14</v>
          </cell>
          <cell r="F120">
            <v>11</v>
          </cell>
          <cell r="G120">
            <v>25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210</v>
          </cell>
          <cell r="M120">
            <v>165</v>
          </cell>
          <cell r="N120">
            <v>375</v>
          </cell>
          <cell r="O120">
            <v>0</v>
          </cell>
          <cell r="P120">
            <v>0</v>
          </cell>
        </row>
        <row r="121">
          <cell r="B121">
            <v>2249</v>
          </cell>
          <cell r="C121" t="str">
            <v>The Orchards Primary Academy</v>
          </cell>
          <cell r="D121">
            <v>0</v>
          </cell>
          <cell r="E121">
            <v>4</v>
          </cell>
          <cell r="F121">
            <v>9</v>
          </cell>
          <cell r="G121">
            <v>13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60</v>
          </cell>
          <cell r="M121">
            <v>135</v>
          </cell>
          <cell r="N121">
            <v>195</v>
          </cell>
          <cell r="O121">
            <v>0</v>
          </cell>
          <cell r="P121">
            <v>0</v>
          </cell>
        </row>
        <row r="122">
          <cell r="B122">
            <v>2251</v>
          </cell>
          <cell r="C122" t="str">
            <v>CHILCOTE PRIMARY SCHOOL</v>
          </cell>
          <cell r="D122">
            <v>0</v>
          </cell>
          <cell r="E122">
            <v>6</v>
          </cell>
          <cell r="F122">
            <v>20</v>
          </cell>
          <cell r="G122">
            <v>26</v>
          </cell>
          <cell r="H122">
            <v>5</v>
          </cell>
          <cell r="I122">
            <v>16</v>
          </cell>
          <cell r="J122">
            <v>21</v>
          </cell>
          <cell r="K122">
            <v>0</v>
          </cell>
          <cell r="L122">
            <v>90</v>
          </cell>
          <cell r="M122">
            <v>300</v>
          </cell>
          <cell r="N122">
            <v>390</v>
          </cell>
          <cell r="O122">
            <v>75</v>
          </cell>
          <cell r="P122">
            <v>240</v>
          </cell>
        </row>
        <row r="123">
          <cell r="B123">
            <v>2293</v>
          </cell>
          <cell r="C123" t="str">
            <v>William Murdoch Primary School</v>
          </cell>
          <cell r="D123">
            <v>0</v>
          </cell>
          <cell r="E123">
            <v>17</v>
          </cell>
          <cell r="F123">
            <v>25</v>
          </cell>
          <cell r="G123">
            <v>42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255</v>
          </cell>
          <cell r="M123">
            <v>375</v>
          </cell>
          <cell r="N123">
            <v>630</v>
          </cell>
          <cell r="O123">
            <v>0</v>
          </cell>
          <cell r="P123">
            <v>0</v>
          </cell>
        </row>
        <row r="124">
          <cell r="B124">
            <v>2299</v>
          </cell>
          <cell r="C124" t="str">
            <v>Cottesbrooke Infant &amp; Nursery School</v>
          </cell>
          <cell r="D124">
            <v>0</v>
          </cell>
          <cell r="E124">
            <v>26</v>
          </cell>
          <cell r="F124">
            <v>27</v>
          </cell>
          <cell r="G124">
            <v>53</v>
          </cell>
          <cell r="H124">
            <v>4</v>
          </cell>
          <cell r="I124">
            <v>3</v>
          </cell>
          <cell r="J124">
            <v>7</v>
          </cell>
          <cell r="K124">
            <v>0</v>
          </cell>
          <cell r="L124">
            <v>390</v>
          </cell>
          <cell r="M124">
            <v>405</v>
          </cell>
          <cell r="N124">
            <v>795</v>
          </cell>
          <cell r="O124">
            <v>60</v>
          </cell>
          <cell r="P124">
            <v>45</v>
          </cell>
        </row>
        <row r="125">
          <cell r="B125">
            <v>2300</v>
          </cell>
          <cell r="C125" t="str">
            <v>ARDEN PRIMARY SCHOOL NC</v>
          </cell>
          <cell r="D125">
            <v>0</v>
          </cell>
          <cell r="E125">
            <v>40</v>
          </cell>
          <cell r="F125">
            <v>29</v>
          </cell>
          <cell r="G125">
            <v>69</v>
          </cell>
          <cell r="H125">
            <v>2</v>
          </cell>
          <cell r="I125">
            <v>2</v>
          </cell>
          <cell r="J125">
            <v>4</v>
          </cell>
          <cell r="K125">
            <v>0</v>
          </cell>
          <cell r="L125">
            <v>600</v>
          </cell>
          <cell r="M125">
            <v>435</v>
          </cell>
          <cell r="N125">
            <v>1035</v>
          </cell>
          <cell r="O125">
            <v>30</v>
          </cell>
          <cell r="P125">
            <v>30</v>
          </cell>
        </row>
        <row r="126">
          <cell r="B126">
            <v>2308</v>
          </cell>
          <cell r="C126" t="str">
            <v>Welford Primary School</v>
          </cell>
          <cell r="D126">
            <v>0</v>
          </cell>
          <cell r="E126">
            <v>25</v>
          </cell>
          <cell r="F126">
            <v>18</v>
          </cell>
          <cell r="G126">
            <v>43</v>
          </cell>
          <cell r="H126">
            <v>6</v>
          </cell>
          <cell r="I126">
            <v>6</v>
          </cell>
          <cell r="J126">
            <v>12</v>
          </cell>
          <cell r="K126">
            <v>0</v>
          </cell>
          <cell r="L126">
            <v>375</v>
          </cell>
          <cell r="M126">
            <v>270</v>
          </cell>
          <cell r="N126">
            <v>645</v>
          </cell>
          <cell r="O126">
            <v>90</v>
          </cell>
          <cell r="P126">
            <v>90</v>
          </cell>
        </row>
        <row r="127">
          <cell r="B127">
            <v>2309</v>
          </cell>
          <cell r="C127" t="str">
            <v>Heathfield Primary School</v>
          </cell>
          <cell r="D127">
            <v>0</v>
          </cell>
          <cell r="E127">
            <v>26</v>
          </cell>
          <cell r="F127">
            <v>13</v>
          </cell>
          <cell r="G127">
            <v>39</v>
          </cell>
          <cell r="H127">
            <v>4</v>
          </cell>
          <cell r="I127">
            <v>4</v>
          </cell>
          <cell r="J127">
            <v>8</v>
          </cell>
          <cell r="K127">
            <v>0</v>
          </cell>
          <cell r="L127">
            <v>390</v>
          </cell>
          <cell r="M127">
            <v>195</v>
          </cell>
          <cell r="N127">
            <v>585</v>
          </cell>
          <cell r="O127">
            <v>60</v>
          </cell>
          <cell r="P127">
            <v>60</v>
          </cell>
        </row>
        <row r="128">
          <cell r="B128">
            <v>2317</v>
          </cell>
          <cell r="C128" t="str">
            <v>Worlds End Infant NC School</v>
          </cell>
          <cell r="D128">
            <v>0</v>
          </cell>
          <cell r="E128">
            <v>22</v>
          </cell>
          <cell r="F128">
            <v>40</v>
          </cell>
          <cell r="G128">
            <v>62</v>
          </cell>
          <cell r="H128">
            <v>10</v>
          </cell>
          <cell r="I128">
            <v>13</v>
          </cell>
          <cell r="J128">
            <v>23</v>
          </cell>
          <cell r="K128">
            <v>0</v>
          </cell>
          <cell r="L128">
            <v>330</v>
          </cell>
          <cell r="M128">
            <v>600</v>
          </cell>
          <cell r="N128">
            <v>930</v>
          </cell>
          <cell r="O128">
            <v>150</v>
          </cell>
          <cell r="P128">
            <v>195</v>
          </cell>
        </row>
        <row r="129">
          <cell r="B129">
            <v>2402</v>
          </cell>
          <cell r="C129" t="str">
            <v>Boldmere Infant School and Nursery</v>
          </cell>
          <cell r="D129">
            <v>0</v>
          </cell>
          <cell r="E129">
            <v>27</v>
          </cell>
          <cell r="F129">
            <v>15</v>
          </cell>
          <cell r="G129">
            <v>42</v>
          </cell>
          <cell r="H129">
            <v>6</v>
          </cell>
          <cell r="I129">
            <v>5</v>
          </cell>
          <cell r="J129">
            <v>11</v>
          </cell>
          <cell r="K129">
            <v>0</v>
          </cell>
          <cell r="L129">
            <v>405</v>
          </cell>
          <cell r="M129">
            <v>210</v>
          </cell>
          <cell r="N129">
            <v>615</v>
          </cell>
          <cell r="O129">
            <v>90</v>
          </cell>
          <cell r="P129">
            <v>75</v>
          </cell>
        </row>
        <row r="130">
          <cell r="B130">
            <v>2429</v>
          </cell>
          <cell r="C130" t="str">
            <v>Holland House Infant School and Nursery</v>
          </cell>
          <cell r="D130">
            <v>0</v>
          </cell>
          <cell r="E130">
            <v>18</v>
          </cell>
          <cell r="F130">
            <v>19</v>
          </cell>
          <cell r="G130">
            <v>37</v>
          </cell>
          <cell r="H130">
            <v>3</v>
          </cell>
          <cell r="I130">
            <v>5</v>
          </cell>
          <cell r="J130">
            <v>8</v>
          </cell>
          <cell r="K130">
            <v>0</v>
          </cell>
          <cell r="L130">
            <v>270</v>
          </cell>
          <cell r="M130">
            <v>285</v>
          </cell>
          <cell r="N130">
            <v>555</v>
          </cell>
          <cell r="O130">
            <v>45</v>
          </cell>
          <cell r="P130">
            <v>75</v>
          </cell>
        </row>
        <row r="131">
          <cell r="B131">
            <v>2434</v>
          </cell>
          <cell r="C131" t="str">
            <v>Hillstone Primary School</v>
          </cell>
          <cell r="D131">
            <v>0</v>
          </cell>
          <cell r="E131">
            <v>31</v>
          </cell>
          <cell r="F131">
            <v>18</v>
          </cell>
          <cell r="G131">
            <v>49</v>
          </cell>
          <cell r="H131">
            <v>16</v>
          </cell>
          <cell r="I131">
            <v>9</v>
          </cell>
          <cell r="J131">
            <v>25</v>
          </cell>
          <cell r="K131">
            <v>0</v>
          </cell>
          <cell r="L131">
            <v>465</v>
          </cell>
          <cell r="M131">
            <v>270</v>
          </cell>
          <cell r="N131">
            <v>735</v>
          </cell>
          <cell r="O131">
            <v>240</v>
          </cell>
          <cell r="P131">
            <v>135</v>
          </cell>
        </row>
        <row r="132">
          <cell r="B132">
            <v>2435</v>
          </cell>
          <cell r="C132" t="str">
            <v>BENSON COMMUNITY SCHOOL</v>
          </cell>
          <cell r="D132">
            <v>0</v>
          </cell>
          <cell r="E132">
            <v>11</v>
          </cell>
          <cell r="F132">
            <v>10</v>
          </cell>
          <cell r="G132">
            <v>21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165</v>
          </cell>
          <cell r="M132">
            <v>150</v>
          </cell>
          <cell r="N132">
            <v>315</v>
          </cell>
          <cell r="O132">
            <v>0</v>
          </cell>
          <cell r="P132">
            <v>0</v>
          </cell>
        </row>
        <row r="133">
          <cell r="B133">
            <v>2441</v>
          </cell>
          <cell r="C133" t="str">
            <v>Kingsthorne Primary School</v>
          </cell>
          <cell r="D133">
            <v>0</v>
          </cell>
          <cell r="E133">
            <v>18</v>
          </cell>
          <cell r="F133">
            <v>12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270</v>
          </cell>
          <cell r="M133">
            <v>180</v>
          </cell>
          <cell r="N133">
            <v>450</v>
          </cell>
          <cell r="O133">
            <v>0</v>
          </cell>
          <cell r="P133">
            <v>0</v>
          </cell>
        </row>
        <row r="134">
          <cell r="B134">
            <v>2443</v>
          </cell>
          <cell r="C134" t="str">
            <v>Aston Tower Community Primary School</v>
          </cell>
          <cell r="D134">
            <v>0</v>
          </cell>
          <cell r="E134">
            <v>13</v>
          </cell>
          <cell r="F134">
            <v>23</v>
          </cell>
          <cell r="G134">
            <v>36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195</v>
          </cell>
          <cell r="M134">
            <v>343.5</v>
          </cell>
          <cell r="N134">
            <v>538.5</v>
          </cell>
          <cell r="O134">
            <v>0</v>
          </cell>
          <cell r="P134">
            <v>0</v>
          </cell>
        </row>
        <row r="135">
          <cell r="B135">
            <v>2447</v>
          </cell>
          <cell r="C135" t="str">
            <v>The Oval School</v>
          </cell>
          <cell r="D135">
            <v>0</v>
          </cell>
          <cell r="E135">
            <v>23</v>
          </cell>
          <cell r="F135">
            <v>35</v>
          </cell>
          <cell r="G135">
            <v>58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345</v>
          </cell>
          <cell r="M135">
            <v>525</v>
          </cell>
          <cell r="N135">
            <v>870</v>
          </cell>
          <cell r="O135">
            <v>0</v>
          </cell>
          <cell r="P135">
            <v>0</v>
          </cell>
        </row>
        <row r="136">
          <cell r="B136">
            <v>2449</v>
          </cell>
          <cell r="C136" t="str">
            <v>Twickenham Primary School</v>
          </cell>
          <cell r="D136">
            <v>0</v>
          </cell>
          <cell r="E136">
            <v>16</v>
          </cell>
          <cell r="F136">
            <v>22</v>
          </cell>
          <cell r="G136">
            <v>38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240</v>
          </cell>
          <cell r="M136">
            <v>330</v>
          </cell>
          <cell r="N136">
            <v>570</v>
          </cell>
          <cell r="O136">
            <v>0</v>
          </cell>
          <cell r="P136">
            <v>0</v>
          </cell>
        </row>
        <row r="137">
          <cell r="B137">
            <v>2450</v>
          </cell>
          <cell r="C137" t="str">
            <v>Barr View Primary &amp; Nursery Academy</v>
          </cell>
          <cell r="D137">
            <v>0</v>
          </cell>
          <cell r="E137">
            <v>21</v>
          </cell>
          <cell r="F137">
            <v>12</v>
          </cell>
          <cell r="G137">
            <v>33</v>
          </cell>
          <cell r="H137">
            <v>5</v>
          </cell>
          <cell r="I137">
            <v>3</v>
          </cell>
          <cell r="J137">
            <v>8</v>
          </cell>
          <cell r="K137">
            <v>0</v>
          </cell>
          <cell r="L137">
            <v>315</v>
          </cell>
          <cell r="M137">
            <v>180</v>
          </cell>
          <cell r="N137">
            <v>495</v>
          </cell>
          <cell r="O137">
            <v>75</v>
          </cell>
          <cell r="P137">
            <v>45</v>
          </cell>
        </row>
        <row r="138">
          <cell r="B138">
            <v>2453</v>
          </cell>
          <cell r="C138" t="str">
            <v>Leigh Primary School</v>
          </cell>
          <cell r="D138">
            <v>0</v>
          </cell>
          <cell r="E138">
            <v>15</v>
          </cell>
          <cell r="F138">
            <v>14</v>
          </cell>
          <cell r="G138">
            <v>29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225</v>
          </cell>
          <cell r="M138">
            <v>210</v>
          </cell>
          <cell r="N138">
            <v>435</v>
          </cell>
          <cell r="O138">
            <v>0</v>
          </cell>
          <cell r="P138">
            <v>0</v>
          </cell>
        </row>
        <row r="139">
          <cell r="B139">
            <v>2454</v>
          </cell>
          <cell r="C139" t="str">
            <v>Elms Farm Primary School</v>
          </cell>
          <cell r="D139">
            <v>0</v>
          </cell>
          <cell r="E139">
            <v>22</v>
          </cell>
          <cell r="F139">
            <v>20</v>
          </cell>
          <cell r="G139">
            <v>42</v>
          </cell>
          <cell r="H139">
            <v>4</v>
          </cell>
          <cell r="I139">
            <v>5</v>
          </cell>
          <cell r="J139">
            <v>9</v>
          </cell>
          <cell r="K139">
            <v>0</v>
          </cell>
          <cell r="L139">
            <v>330</v>
          </cell>
          <cell r="M139">
            <v>300</v>
          </cell>
          <cell r="N139">
            <v>630</v>
          </cell>
          <cell r="O139">
            <v>60</v>
          </cell>
          <cell r="P139">
            <v>75</v>
          </cell>
        </row>
        <row r="140">
          <cell r="B140">
            <v>2455</v>
          </cell>
          <cell r="C140" t="str">
            <v>Heathlands Primary Academy</v>
          </cell>
          <cell r="D140">
            <v>1</v>
          </cell>
          <cell r="E140">
            <v>11</v>
          </cell>
          <cell r="F140">
            <v>15</v>
          </cell>
          <cell r="G140">
            <v>26</v>
          </cell>
          <cell r="H140">
            <v>2</v>
          </cell>
          <cell r="I140">
            <v>3</v>
          </cell>
          <cell r="J140">
            <v>5</v>
          </cell>
          <cell r="K140">
            <v>15</v>
          </cell>
          <cell r="L140">
            <v>165</v>
          </cell>
          <cell r="M140">
            <v>225</v>
          </cell>
          <cell r="N140">
            <v>390</v>
          </cell>
          <cell r="O140">
            <v>30</v>
          </cell>
          <cell r="P140">
            <v>45</v>
          </cell>
        </row>
        <row r="141">
          <cell r="B141">
            <v>2457</v>
          </cell>
          <cell r="C141" t="str">
            <v>NELSON MANDELA SCHOOL</v>
          </cell>
          <cell r="D141">
            <v>0</v>
          </cell>
          <cell r="E141">
            <v>13</v>
          </cell>
          <cell r="F141">
            <v>20</v>
          </cell>
          <cell r="G141">
            <v>33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195</v>
          </cell>
          <cell r="M141">
            <v>300</v>
          </cell>
          <cell r="N141">
            <v>495</v>
          </cell>
          <cell r="O141">
            <v>0</v>
          </cell>
          <cell r="P141">
            <v>0</v>
          </cell>
        </row>
        <row r="142">
          <cell r="B142">
            <v>2458</v>
          </cell>
          <cell r="C142" t="str">
            <v>Parkfield Community School</v>
          </cell>
          <cell r="D142">
            <v>0</v>
          </cell>
          <cell r="E142">
            <v>25</v>
          </cell>
          <cell r="F142">
            <v>26</v>
          </cell>
          <cell r="G142">
            <v>51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375</v>
          </cell>
          <cell r="M142">
            <v>390</v>
          </cell>
          <cell r="N142">
            <v>765</v>
          </cell>
          <cell r="O142">
            <v>0</v>
          </cell>
          <cell r="P142">
            <v>0</v>
          </cell>
        </row>
        <row r="143">
          <cell r="B143">
            <v>2460</v>
          </cell>
          <cell r="C143" t="str">
            <v>Robin Hood Academy</v>
          </cell>
          <cell r="D143">
            <v>0</v>
          </cell>
          <cell r="E143">
            <v>16</v>
          </cell>
          <cell r="F143">
            <v>24</v>
          </cell>
          <cell r="G143">
            <v>40</v>
          </cell>
          <cell r="H143">
            <v>1</v>
          </cell>
          <cell r="I143">
            <v>4</v>
          </cell>
          <cell r="J143">
            <v>5</v>
          </cell>
          <cell r="K143">
            <v>0</v>
          </cell>
          <cell r="L143">
            <v>225</v>
          </cell>
          <cell r="M143">
            <v>300</v>
          </cell>
          <cell r="N143">
            <v>525</v>
          </cell>
          <cell r="O143">
            <v>15</v>
          </cell>
          <cell r="P143">
            <v>60</v>
          </cell>
        </row>
        <row r="144">
          <cell r="B144">
            <v>2463</v>
          </cell>
          <cell r="C144" t="str">
            <v>Mere Green Primary School</v>
          </cell>
          <cell r="D144">
            <v>0</v>
          </cell>
          <cell r="E144">
            <v>13</v>
          </cell>
          <cell r="F144">
            <v>24</v>
          </cell>
          <cell r="G144">
            <v>37</v>
          </cell>
          <cell r="H144">
            <v>4</v>
          </cell>
          <cell r="I144">
            <v>12</v>
          </cell>
          <cell r="J144">
            <v>16</v>
          </cell>
          <cell r="K144">
            <v>0</v>
          </cell>
          <cell r="L144">
            <v>195</v>
          </cell>
          <cell r="M144">
            <v>360</v>
          </cell>
          <cell r="N144">
            <v>555</v>
          </cell>
          <cell r="O144">
            <v>60</v>
          </cell>
          <cell r="P144">
            <v>180</v>
          </cell>
        </row>
        <row r="145">
          <cell r="B145">
            <v>2465</v>
          </cell>
          <cell r="C145" t="str">
            <v>Calshot Primary School</v>
          </cell>
          <cell r="D145">
            <v>0</v>
          </cell>
          <cell r="E145">
            <v>27</v>
          </cell>
          <cell r="F145">
            <v>20</v>
          </cell>
          <cell r="G145">
            <v>47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405</v>
          </cell>
          <cell r="M145">
            <v>300</v>
          </cell>
          <cell r="N145">
            <v>705</v>
          </cell>
          <cell r="O145">
            <v>0</v>
          </cell>
          <cell r="P145">
            <v>0</v>
          </cell>
        </row>
        <row r="146">
          <cell r="B146">
            <v>2466</v>
          </cell>
          <cell r="C146" t="str">
            <v>Grove Junior and Infant School</v>
          </cell>
          <cell r="D146">
            <v>0</v>
          </cell>
          <cell r="E146">
            <v>31</v>
          </cell>
          <cell r="F146">
            <v>29</v>
          </cell>
          <cell r="G146">
            <v>60</v>
          </cell>
          <cell r="H146">
            <v>5</v>
          </cell>
          <cell r="I146">
            <v>4</v>
          </cell>
          <cell r="J146">
            <v>9</v>
          </cell>
          <cell r="K146">
            <v>0</v>
          </cell>
          <cell r="L146">
            <v>465</v>
          </cell>
          <cell r="M146">
            <v>435</v>
          </cell>
          <cell r="N146">
            <v>900</v>
          </cell>
          <cell r="O146">
            <v>75</v>
          </cell>
          <cell r="P146">
            <v>60</v>
          </cell>
        </row>
        <row r="147">
          <cell r="B147">
            <v>2471</v>
          </cell>
          <cell r="C147" t="str">
            <v>Westminster Primary School</v>
          </cell>
          <cell r="D147">
            <v>0</v>
          </cell>
          <cell r="E147">
            <v>19</v>
          </cell>
          <cell r="F147">
            <v>31</v>
          </cell>
          <cell r="G147">
            <v>50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285</v>
          </cell>
          <cell r="M147">
            <v>465</v>
          </cell>
          <cell r="N147">
            <v>750</v>
          </cell>
          <cell r="O147">
            <v>0</v>
          </cell>
          <cell r="P147">
            <v>0</v>
          </cell>
        </row>
        <row r="148">
          <cell r="B148">
            <v>2478</v>
          </cell>
          <cell r="C148" t="str">
            <v>Whitehouse Common Primary School</v>
          </cell>
          <cell r="D148">
            <v>0</v>
          </cell>
          <cell r="E148">
            <v>10</v>
          </cell>
          <cell r="F148">
            <v>18</v>
          </cell>
          <cell r="G148">
            <v>28</v>
          </cell>
          <cell r="H148">
            <v>8</v>
          </cell>
          <cell r="I148">
            <v>16</v>
          </cell>
          <cell r="J148">
            <v>24</v>
          </cell>
          <cell r="K148">
            <v>0</v>
          </cell>
          <cell r="L148">
            <v>150</v>
          </cell>
          <cell r="M148">
            <v>270</v>
          </cell>
          <cell r="N148">
            <v>420</v>
          </cell>
          <cell r="O148">
            <v>120</v>
          </cell>
          <cell r="P148">
            <v>240</v>
          </cell>
        </row>
        <row r="149">
          <cell r="B149">
            <v>2479</v>
          </cell>
          <cell r="C149" t="str">
            <v>Anglesey Primary School</v>
          </cell>
          <cell r="D149">
            <v>0</v>
          </cell>
          <cell r="E149">
            <v>42</v>
          </cell>
          <cell r="F149">
            <v>36</v>
          </cell>
          <cell r="G149">
            <v>78</v>
          </cell>
          <cell r="H149">
            <v>2</v>
          </cell>
          <cell r="I149">
            <v>5</v>
          </cell>
          <cell r="J149">
            <v>7</v>
          </cell>
          <cell r="K149">
            <v>0</v>
          </cell>
          <cell r="L149">
            <v>630</v>
          </cell>
          <cell r="M149">
            <v>540</v>
          </cell>
          <cell r="N149">
            <v>1170</v>
          </cell>
          <cell r="O149">
            <v>30</v>
          </cell>
          <cell r="P149">
            <v>75</v>
          </cell>
        </row>
        <row r="150">
          <cell r="B150">
            <v>2480</v>
          </cell>
          <cell r="C150" t="str">
            <v>Wychall Primary School</v>
          </cell>
          <cell r="D150">
            <v>0</v>
          </cell>
          <cell r="E150">
            <v>10</v>
          </cell>
          <cell r="F150">
            <v>13</v>
          </cell>
          <cell r="G150">
            <v>23</v>
          </cell>
          <cell r="H150">
            <v>3</v>
          </cell>
          <cell r="I150">
            <v>4</v>
          </cell>
          <cell r="J150">
            <v>7</v>
          </cell>
          <cell r="K150">
            <v>0</v>
          </cell>
          <cell r="L150">
            <v>150</v>
          </cell>
          <cell r="M150">
            <v>195</v>
          </cell>
          <cell r="N150">
            <v>345</v>
          </cell>
          <cell r="O150">
            <v>45</v>
          </cell>
          <cell r="P150">
            <v>60</v>
          </cell>
        </row>
        <row r="151">
          <cell r="B151">
            <v>2481</v>
          </cell>
          <cell r="C151" t="str">
            <v>Rookery School</v>
          </cell>
          <cell r="D151">
            <v>0</v>
          </cell>
          <cell r="E151">
            <v>22</v>
          </cell>
          <cell r="F151">
            <v>26</v>
          </cell>
          <cell r="G151">
            <v>48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330</v>
          </cell>
          <cell r="M151">
            <v>390</v>
          </cell>
          <cell r="N151">
            <v>720</v>
          </cell>
          <cell r="O151">
            <v>0</v>
          </cell>
          <cell r="P151">
            <v>0</v>
          </cell>
        </row>
        <row r="152">
          <cell r="B152">
            <v>2482</v>
          </cell>
          <cell r="C152" t="str">
            <v>Wattville Primary School</v>
          </cell>
          <cell r="D152">
            <v>0</v>
          </cell>
          <cell r="E152">
            <v>25</v>
          </cell>
          <cell r="F152">
            <v>21</v>
          </cell>
          <cell r="G152">
            <v>46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375</v>
          </cell>
          <cell r="M152">
            <v>315</v>
          </cell>
          <cell r="N152">
            <v>690</v>
          </cell>
          <cell r="O152">
            <v>0</v>
          </cell>
          <cell r="P152">
            <v>0</v>
          </cell>
        </row>
        <row r="153">
          <cell r="B153">
            <v>2486</v>
          </cell>
          <cell r="C153" t="str">
            <v>Forestdale Primary School</v>
          </cell>
          <cell r="D153">
            <v>0</v>
          </cell>
          <cell r="E153">
            <v>13</v>
          </cell>
          <cell r="F153">
            <v>7</v>
          </cell>
          <cell r="G153">
            <v>20</v>
          </cell>
          <cell r="H153">
            <v>1</v>
          </cell>
          <cell r="I153">
            <v>0</v>
          </cell>
          <cell r="J153">
            <v>1</v>
          </cell>
          <cell r="K153">
            <v>0</v>
          </cell>
          <cell r="L153">
            <v>195</v>
          </cell>
          <cell r="M153">
            <v>105</v>
          </cell>
          <cell r="N153">
            <v>300</v>
          </cell>
          <cell r="O153">
            <v>15</v>
          </cell>
          <cell r="P153">
            <v>0</v>
          </cell>
        </row>
        <row r="154">
          <cell r="B154">
            <v>3002</v>
          </cell>
          <cell r="C154" t="str">
            <v>Christ Church C.E. Primary (NC) School</v>
          </cell>
          <cell r="D154">
            <v>0</v>
          </cell>
          <cell r="E154">
            <v>15</v>
          </cell>
          <cell r="F154">
            <v>10</v>
          </cell>
          <cell r="G154">
            <v>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213</v>
          </cell>
          <cell r="M154">
            <v>150</v>
          </cell>
          <cell r="N154">
            <v>363</v>
          </cell>
          <cell r="O154">
            <v>0</v>
          </cell>
          <cell r="P154">
            <v>0</v>
          </cell>
        </row>
        <row r="155">
          <cell r="B155">
            <v>3015</v>
          </cell>
          <cell r="C155" t="str">
            <v>St Mary's CofE Primary &amp; Nursery Academy Handsworth</v>
          </cell>
          <cell r="D155">
            <v>0</v>
          </cell>
          <cell r="E155">
            <v>13</v>
          </cell>
          <cell r="F155">
            <v>17</v>
          </cell>
          <cell r="G155">
            <v>30</v>
          </cell>
          <cell r="H155">
            <v>0</v>
          </cell>
          <cell r="I155">
            <v>5</v>
          </cell>
          <cell r="J155">
            <v>5</v>
          </cell>
          <cell r="K155">
            <v>0</v>
          </cell>
          <cell r="L155">
            <v>195</v>
          </cell>
          <cell r="M155">
            <v>255</v>
          </cell>
          <cell r="N155">
            <v>450</v>
          </cell>
          <cell r="O155">
            <v>0</v>
          </cell>
          <cell r="P155">
            <v>75</v>
          </cell>
        </row>
        <row r="156">
          <cell r="B156">
            <v>3302</v>
          </cell>
          <cell r="C156" t="str">
            <v>St Barnabas CE Primary School</v>
          </cell>
          <cell r="D156">
            <v>0</v>
          </cell>
          <cell r="E156">
            <v>19</v>
          </cell>
          <cell r="F156">
            <v>16</v>
          </cell>
          <cell r="G156">
            <v>35</v>
          </cell>
          <cell r="H156">
            <v>10</v>
          </cell>
          <cell r="I156">
            <v>7</v>
          </cell>
          <cell r="J156">
            <v>17</v>
          </cell>
          <cell r="K156">
            <v>0</v>
          </cell>
          <cell r="L156">
            <v>285</v>
          </cell>
          <cell r="M156">
            <v>240</v>
          </cell>
          <cell r="N156">
            <v>525</v>
          </cell>
          <cell r="O156">
            <v>150</v>
          </cell>
          <cell r="P156">
            <v>90</v>
          </cell>
        </row>
        <row r="157">
          <cell r="B157">
            <v>3306</v>
          </cell>
          <cell r="C157" t="str">
            <v>St John's CE Primary School</v>
          </cell>
          <cell r="D157">
            <v>0</v>
          </cell>
          <cell r="E157">
            <v>24</v>
          </cell>
          <cell r="F157">
            <v>21</v>
          </cell>
          <cell r="G157">
            <v>45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360</v>
          </cell>
          <cell r="M157">
            <v>315</v>
          </cell>
          <cell r="N157">
            <v>675</v>
          </cell>
          <cell r="O157">
            <v>0</v>
          </cell>
          <cell r="P157">
            <v>0</v>
          </cell>
        </row>
        <row r="158">
          <cell r="B158">
            <v>3310</v>
          </cell>
          <cell r="C158" t="str">
            <v>St Vincent's Catholic Primary School</v>
          </cell>
          <cell r="D158">
            <v>0</v>
          </cell>
          <cell r="E158">
            <v>21</v>
          </cell>
          <cell r="F158">
            <v>10</v>
          </cell>
          <cell r="G158">
            <v>31</v>
          </cell>
          <cell r="H158">
            <v>1</v>
          </cell>
          <cell r="I158">
            <v>3</v>
          </cell>
          <cell r="J158">
            <v>4</v>
          </cell>
          <cell r="K158">
            <v>0</v>
          </cell>
          <cell r="L158">
            <v>315</v>
          </cell>
          <cell r="M158">
            <v>150</v>
          </cell>
          <cell r="N158">
            <v>465</v>
          </cell>
          <cell r="O158">
            <v>15</v>
          </cell>
          <cell r="P158">
            <v>45</v>
          </cell>
        </row>
        <row r="159">
          <cell r="B159">
            <v>3311</v>
          </cell>
          <cell r="C159" t="str">
            <v>St Michael's Church of England Primary School</v>
          </cell>
          <cell r="D159">
            <v>0</v>
          </cell>
          <cell r="E159">
            <v>16</v>
          </cell>
          <cell r="F159">
            <v>17</v>
          </cell>
          <cell r="G159">
            <v>33</v>
          </cell>
          <cell r="H159">
            <v>2</v>
          </cell>
          <cell r="I159">
            <v>5</v>
          </cell>
          <cell r="J159">
            <v>7</v>
          </cell>
          <cell r="K159">
            <v>0</v>
          </cell>
          <cell r="L159">
            <v>240</v>
          </cell>
          <cell r="M159">
            <v>255</v>
          </cell>
          <cell r="N159">
            <v>495</v>
          </cell>
          <cell r="O159">
            <v>30</v>
          </cell>
          <cell r="P159">
            <v>75</v>
          </cell>
        </row>
        <row r="160">
          <cell r="B160">
            <v>3314</v>
          </cell>
          <cell r="C160" t="str">
            <v>ST Thomas CE Academy</v>
          </cell>
          <cell r="D160">
            <v>0</v>
          </cell>
          <cell r="E160">
            <v>15</v>
          </cell>
          <cell r="F160">
            <v>11</v>
          </cell>
          <cell r="G160">
            <v>26</v>
          </cell>
          <cell r="H160">
            <v>1</v>
          </cell>
          <cell r="I160">
            <v>1</v>
          </cell>
          <cell r="J160">
            <v>2</v>
          </cell>
          <cell r="K160">
            <v>0</v>
          </cell>
          <cell r="L160">
            <v>225</v>
          </cell>
          <cell r="M160">
            <v>165</v>
          </cell>
          <cell r="N160">
            <v>390</v>
          </cell>
          <cell r="O160">
            <v>12.5</v>
          </cell>
          <cell r="P160">
            <v>12.5</v>
          </cell>
        </row>
        <row r="161">
          <cell r="B161">
            <v>3317</v>
          </cell>
          <cell r="C161" t="str">
            <v>Holy Family Catholic Primary School</v>
          </cell>
          <cell r="D161">
            <v>0</v>
          </cell>
          <cell r="E161">
            <v>12</v>
          </cell>
          <cell r="F161">
            <v>12</v>
          </cell>
          <cell r="G161">
            <v>24</v>
          </cell>
          <cell r="H161">
            <v>1</v>
          </cell>
          <cell r="I161">
            <v>0</v>
          </cell>
          <cell r="J161">
            <v>1</v>
          </cell>
          <cell r="K161">
            <v>0</v>
          </cell>
          <cell r="L161">
            <v>180</v>
          </cell>
          <cell r="M161">
            <v>180</v>
          </cell>
          <cell r="N161">
            <v>360</v>
          </cell>
          <cell r="O161">
            <v>15</v>
          </cell>
          <cell r="P161">
            <v>0</v>
          </cell>
        </row>
        <row r="162">
          <cell r="B162">
            <v>3319</v>
          </cell>
          <cell r="C162" t="str">
            <v>Christ The King Catholic Primary School</v>
          </cell>
          <cell r="D162">
            <v>0</v>
          </cell>
          <cell r="E162">
            <v>11</v>
          </cell>
          <cell r="F162">
            <v>21</v>
          </cell>
          <cell r="G162">
            <v>32</v>
          </cell>
          <cell r="H162">
            <v>4</v>
          </cell>
          <cell r="I162">
            <v>7</v>
          </cell>
          <cell r="J162">
            <v>11</v>
          </cell>
          <cell r="K162">
            <v>0</v>
          </cell>
          <cell r="L162">
            <v>165</v>
          </cell>
          <cell r="M162">
            <v>315</v>
          </cell>
          <cell r="N162">
            <v>480</v>
          </cell>
          <cell r="O162">
            <v>60</v>
          </cell>
          <cell r="P162">
            <v>105</v>
          </cell>
        </row>
        <row r="163">
          <cell r="B163">
            <v>3322</v>
          </cell>
          <cell r="C163" t="str">
            <v>Maryvale Catholic Primary School</v>
          </cell>
          <cell r="D163">
            <v>0</v>
          </cell>
          <cell r="E163">
            <v>9</v>
          </cell>
          <cell r="F163">
            <v>14</v>
          </cell>
          <cell r="G163">
            <v>23</v>
          </cell>
          <cell r="H163">
            <v>3</v>
          </cell>
          <cell r="I163">
            <v>7</v>
          </cell>
          <cell r="J163">
            <v>10</v>
          </cell>
          <cell r="K163">
            <v>0</v>
          </cell>
          <cell r="L163">
            <v>135</v>
          </cell>
          <cell r="M163">
            <v>210</v>
          </cell>
          <cell r="N163">
            <v>345</v>
          </cell>
          <cell r="O163">
            <v>45</v>
          </cell>
          <cell r="P163">
            <v>105</v>
          </cell>
        </row>
        <row r="164">
          <cell r="B164">
            <v>3323</v>
          </cell>
          <cell r="C164" t="str">
            <v>Oratory R.C. Primary and Nursery School</v>
          </cell>
          <cell r="D164">
            <v>0</v>
          </cell>
          <cell r="E164">
            <v>12</v>
          </cell>
          <cell r="F164">
            <v>7</v>
          </cell>
          <cell r="G164">
            <v>19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180</v>
          </cell>
          <cell r="M164">
            <v>105</v>
          </cell>
          <cell r="N164">
            <v>285</v>
          </cell>
          <cell r="O164">
            <v>0</v>
          </cell>
          <cell r="P164">
            <v>0</v>
          </cell>
        </row>
        <row r="165">
          <cell r="B165">
            <v>3325</v>
          </cell>
          <cell r="C165" t="str">
            <v>The Rosary Catholic Primary School</v>
          </cell>
          <cell r="D165">
            <v>0</v>
          </cell>
          <cell r="E165">
            <v>19</v>
          </cell>
          <cell r="F165">
            <v>20</v>
          </cell>
          <cell r="G165">
            <v>39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285</v>
          </cell>
          <cell r="M165">
            <v>300</v>
          </cell>
          <cell r="N165">
            <v>585</v>
          </cell>
          <cell r="O165">
            <v>0</v>
          </cell>
          <cell r="P165">
            <v>0</v>
          </cell>
        </row>
        <row r="166">
          <cell r="B166">
            <v>3328</v>
          </cell>
          <cell r="C166" t="str">
            <v>Our Lady of Lourdes Catholic Primary (NC)</v>
          </cell>
          <cell r="D166">
            <v>0</v>
          </cell>
          <cell r="E166">
            <v>5</v>
          </cell>
          <cell r="F166">
            <v>12</v>
          </cell>
          <cell r="G166">
            <v>17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75</v>
          </cell>
          <cell r="M166">
            <v>180</v>
          </cell>
          <cell r="N166">
            <v>255</v>
          </cell>
          <cell r="O166">
            <v>0</v>
          </cell>
          <cell r="P166">
            <v>0</v>
          </cell>
        </row>
        <row r="167">
          <cell r="B167">
            <v>3329</v>
          </cell>
          <cell r="C167" t="str">
            <v>St Augustine's Catholic Primary School</v>
          </cell>
          <cell r="D167">
            <v>0</v>
          </cell>
          <cell r="E167">
            <v>9</v>
          </cell>
          <cell r="F167">
            <v>23</v>
          </cell>
          <cell r="G167">
            <v>32</v>
          </cell>
          <cell r="H167">
            <v>0</v>
          </cell>
          <cell r="I167">
            <v>3</v>
          </cell>
          <cell r="J167">
            <v>3</v>
          </cell>
          <cell r="K167">
            <v>0</v>
          </cell>
          <cell r="L167">
            <v>135</v>
          </cell>
          <cell r="M167">
            <v>345</v>
          </cell>
          <cell r="N167">
            <v>480</v>
          </cell>
          <cell r="O167">
            <v>0</v>
          </cell>
          <cell r="P167">
            <v>45</v>
          </cell>
        </row>
        <row r="168">
          <cell r="B168">
            <v>3330</v>
          </cell>
          <cell r="C168" t="str">
            <v>St. Brigid's Catholic Primary School</v>
          </cell>
          <cell r="D168">
            <v>0</v>
          </cell>
          <cell r="E168">
            <v>15</v>
          </cell>
          <cell r="F168">
            <v>17</v>
          </cell>
          <cell r="G168">
            <v>32</v>
          </cell>
          <cell r="H168">
            <v>8</v>
          </cell>
          <cell r="I168">
            <v>9</v>
          </cell>
          <cell r="J168">
            <v>17</v>
          </cell>
          <cell r="K168">
            <v>0</v>
          </cell>
          <cell r="L168">
            <v>225</v>
          </cell>
          <cell r="M168">
            <v>255</v>
          </cell>
          <cell r="N168">
            <v>480</v>
          </cell>
          <cell r="O168">
            <v>120</v>
          </cell>
          <cell r="P168">
            <v>127.5</v>
          </cell>
        </row>
        <row r="169">
          <cell r="B169">
            <v>3331</v>
          </cell>
          <cell r="C169" t="str">
            <v>St. Catherine of Siena Catholic Primary School</v>
          </cell>
          <cell r="D169">
            <v>0</v>
          </cell>
          <cell r="E169">
            <v>18</v>
          </cell>
          <cell r="F169">
            <v>16</v>
          </cell>
          <cell r="G169">
            <v>34</v>
          </cell>
          <cell r="H169">
            <v>5</v>
          </cell>
          <cell r="I169">
            <v>2</v>
          </cell>
          <cell r="J169">
            <v>7</v>
          </cell>
          <cell r="K169">
            <v>0</v>
          </cell>
          <cell r="L169">
            <v>270</v>
          </cell>
          <cell r="M169">
            <v>240</v>
          </cell>
          <cell r="N169">
            <v>510</v>
          </cell>
          <cell r="O169">
            <v>75</v>
          </cell>
          <cell r="P169">
            <v>30</v>
          </cell>
        </row>
        <row r="170">
          <cell r="B170">
            <v>3347</v>
          </cell>
          <cell r="C170" t="str">
            <v>St.Edmund Catholic Primary School</v>
          </cell>
          <cell r="D170">
            <v>0</v>
          </cell>
          <cell r="E170">
            <v>7</v>
          </cell>
          <cell r="F170">
            <v>12</v>
          </cell>
          <cell r="G170">
            <v>19</v>
          </cell>
          <cell r="H170">
            <v>1</v>
          </cell>
          <cell r="I170">
            <v>2</v>
          </cell>
          <cell r="J170">
            <v>3</v>
          </cell>
          <cell r="K170">
            <v>0</v>
          </cell>
          <cell r="L170">
            <v>105</v>
          </cell>
          <cell r="M170">
            <v>180</v>
          </cell>
          <cell r="N170">
            <v>285</v>
          </cell>
          <cell r="O170">
            <v>15</v>
          </cell>
          <cell r="P170">
            <v>30</v>
          </cell>
        </row>
        <row r="171">
          <cell r="B171">
            <v>3351</v>
          </cell>
          <cell r="C171" t="str">
            <v>Our Lady and St Rose of Lima Catholic Primary &amp; Nursery School</v>
          </cell>
          <cell r="D171">
            <v>0</v>
          </cell>
          <cell r="E171">
            <v>10</v>
          </cell>
          <cell r="F171">
            <v>15</v>
          </cell>
          <cell r="G171">
            <v>25</v>
          </cell>
          <cell r="H171">
            <v>2</v>
          </cell>
          <cell r="I171">
            <v>3</v>
          </cell>
          <cell r="J171">
            <v>5</v>
          </cell>
          <cell r="K171">
            <v>0</v>
          </cell>
          <cell r="L171">
            <v>150</v>
          </cell>
          <cell r="M171">
            <v>225</v>
          </cell>
          <cell r="N171">
            <v>375</v>
          </cell>
          <cell r="O171">
            <v>20</v>
          </cell>
          <cell r="P171">
            <v>30</v>
          </cell>
        </row>
        <row r="172">
          <cell r="B172">
            <v>3352</v>
          </cell>
          <cell r="C172" t="str">
            <v>King David Primary School</v>
          </cell>
          <cell r="D172">
            <v>0</v>
          </cell>
          <cell r="E172">
            <v>13</v>
          </cell>
          <cell r="F172">
            <v>12</v>
          </cell>
          <cell r="G172">
            <v>25</v>
          </cell>
          <cell r="H172">
            <v>1</v>
          </cell>
          <cell r="I172">
            <v>1</v>
          </cell>
          <cell r="J172">
            <v>2</v>
          </cell>
          <cell r="K172">
            <v>0</v>
          </cell>
          <cell r="L172">
            <v>195</v>
          </cell>
          <cell r="M172">
            <v>180</v>
          </cell>
          <cell r="N172">
            <v>375</v>
          </cell>
          <cell r="O172">
            <v>15</v>
          </cell>
          <cell r="P172">
            <v>15</v>
          </cell>
        </row>
        <row r="173">
          <cell r="B173">
            <v>3359</v>
          </cell>
          <cell r="C173" t="str">
            <v>St Wilfrid's Catholic J I School</v>
          </cell>
          <cell r="D173">
            <v>0</v>
          </cell>
          <cell r="E173">
            <v>7</v>
          </cell>
          <cell r="F173">
            <v>14</v>
          </cell>
          <cell r="G173">
            <v>21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105</v>
          </cell>
          <cell r="M173">
            <v>210</v>
          </cell>
          <cell r="N173">
            <v>315</v>
          </cell>
          <cell r="O173">
            <v>0</v>
          </cell>
          <cell r="P173">
            <v>0</v>
          </cell>
        </row>
        <row r="174">
          <cell r="B174">
            <v>3361</v>
          </cell>
          <cell r="C174" t="str">
            <v>St. Margaret Mary Catholic Primary School</v>
          </cell>
          <cell r="D174">
            <v>0</v>
          </cell>
          <cell r="E174">
            <v>10</v>
          </cell>
          <cell r="F174">
            <v>10</v>
          </cell>
          <cell r="G174">
            <v>20</v>
          </cell>
          <cell r="H174">
            <v>6</v>
          </cell>
          <cell r="I174">
            <v>5</v>
          </cell>
          <cell r="J174">
            <v>11</v>
          </cell>
          <cell r="K174">
            <v>0</v>
          </cell>
          <cell r="L174">
            <v>150</v>
          </cell>
          <cell r="M174">
            <v>150</v>
          </cell>
          <cell r="N174">
            <v>300</v>
          </cell>
          <cell r="O174">
            <v>90</v>
          </cell>
          <cell r="P174">
            <v>75</v>
          </cell>
        </row>
        <row r="175">
          <cell r="B175">
            <v>3363</v>
          </cell>
          <cell r="C175" t="str">
            <v>St. Dunstan's Catholic Primary School</v>
          </cell>
          <cell r="D175">
            <v>0</v>
          </cell>
          <cell r="E175">
            <v>10</v>
          </cell>
          <cell r="F175">
            <v>17</v>
          </cell>
          <cell r="G175">
            <v>27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150</v>
          </cell>
          <cell r="M175">
            <v>255</v>
          </cell>
          <cell r="N175">
            <v>405</v>
          </cell>
          <cell r="O175">
            <v>0</v>
          </cell>
          <cell r="P175">
            <v>0</v>
          </cell>
        </row>
        <row r="176">
          <cell r="B176">
            <v>3366</v>
          </cell>
          <cell r="C176" t="str">
            <v>St Paul's Catholic Primary School</v>
          </cell>
          <cell r="D176">
            <v>0</v>
          </cell>
          <cell r="E176">
            <v>7</v>
          </cell>
          <cell r="F176">
            <v>5</v>
          </cell>
          <cell r="G176">
            <v>12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105</v>
          </cell>
          <cell r="M176">
            <v>75</v>
          </cell>
          <cell r="N176">
            <v>180</v>
          </cell>
          <cell r="O176">
            <v>0</v>
          </cell>
          <cell r="P176">
            <v>0</v>
          </cell>
        </row>
        <row r="177">
          <cell r="B177">
            <v>3367</v>
          </cell>
          <cell r="C177" t="str">
            <v>St Gerard's Catholic Primary</v>
          </cell>
          <cell r="D177">
            <v>0</v>
          </cell>
          <cell r="E177">
            <v>12</v>
          </cell>
          <cell r="F177">
            <v>14</v>
          </cell>
          <cell r="G177">
            <v>26</v>
          </cell>
          <cell r="H177">
            <v>5</v>
          </cell>
          <cell r="I177">
            <v>9</v>
          </cell>
          <cell r="J177">
            <v>14</v>
          </cell>
          <cell r="K177">
            <v>0</v>
          </cell>
          <cell r="L177">
            <v>180</v>
          </cell>
          <cell r="M177">
            <v>210</v>
          </cell>
          <cell r="N177">
            <v>390</v>
          </cell>
          <cell r="O177">
            <v>75</v>
          </cell>
          <cell r="P177">
            <v>135</v>
          </cell>
        </row>
        <row r="178">
          <cell r="B178">
            <v>3372</v>
          </cell>
          <cell r="C178" t="str">
            <v>St. Bernadette's Catholic Primary School</v>
          </cell>
          <cell r="D178">
            <v>0</v>
          </cell>
          <cell r="E178">
            <v>21</v>
          </cell>
          <cell r="F178">
            <v>37</v>
          </cell>
          <cell r="G178">
            <v>58</v>
          </cell>
          <cell r="H178">
            <v>3</v>
          </cell>
          <cell r="I178">
            <v>3</v>
          </cell>
          <cell r="J178">
            <v>6</v>
          </cell>
          <cell r="K178">
            <v>0</v>
          </cell>
          <cell r="L178">
            <v>315</v>
          </cell>
          <cell r="M178">
            <v>547.5</v>
          </cell>
          <cell r="N178">
            <v>862.5</v>
          </cell>
          <cell r="O178">
            <v>45</v>
          </cell>
          <cell r="P178">
            <v>45</v>
          </cell>
        </row>
        <row r="179">
          <cell r="B179">
            <v>3377</v>
          </cell>
          <cell r="C179" t="str">
            <v>St Judes Primary School</v>
          </cell>
          <cell r="D179">
            <v>0</v>
          </cell>
          <cell r="E179">
            <v>14</v>
          </cell>
          <cell r="F179">
            <v>6</v>
          </cell>
          <cell r="G179">
            <v>20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210</v>
          </cell>
          <cell r="M179">
            <v>90</v>
          </cell>
          <cell r="N179">
            <v>300</v>
          </cell>
          <cell r="O179">
            <v>0</v>
          </cell>
          <cell r="P179">
            <v>0</v>
          </cell>
        </row>
        <row r="180">
          <cell r="B180">
            <v>3386</v>
          </cell>
          <cell r="C180" t="str">
            <v>St Cuthbert's Catholic Primary School</v>
          </cell>
          <cell r="D180">
            <v>0</v>
          </cell>
          <cell r="E180">
            <v>13</v>
          </cell>
          <cell r="F180">
            <v>14</v>
          </cell>
          <cell r="G180">
            <v>27</v>
          </cell>
          <cell r="H180">
            <v>2</v>
          </cell>
          <cell r="I180">
            <v>4</v>
          </cell>
          <cell r="J180">
            <v>6</v>
          </cell>
          <cell r="K180">
            <v>0</v>
          </cell>
          <cell r="L180">
            <v>195</v>
          </cell>
          <cell r="M180">
            <v>210</v>
          </cell>
          <cell r="N180">
            <v>405</v>
          </cell>
          <cell r="O180">
            <v>30</v>
          </cell>
          <cell r="P180">
            <v>60</v>
          </cell>
        </row>
        <row r="181">
          <cell r="B181">
            <v>3406</v>
          </cell>
          <cell r="C181" t="str">
            <v>St. Clare's Catholic Primary School</v>
          </cell>
          <cell r="D181">
            <v>0</v>
          </cell>
          <cell r="E181">
            <v>14</v>
          </cell>
          <cell r="F181">
            <v>12</v>
          </cell>
          <cell r="G181">
            <v>26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210</v>
          </cell>
          <cell r="M181">
            <v>180</v>
          </cell>
          <cell r="N181">
            <v>390</v>
          </cell>
          <cell r="O181">
            <v>0</v>
          </cell>
          <cell r="P181">
            <v>0</v>
          </cell>
        </row>
        <row r="182">
          <cell r="B182">
            <v>3411</v>
          </cell>
          <cell r="C182" t="str">
            <v>Holly Hill Infant &amp; Nursery School</v>
          </cell>
          <cell r="D182">
            <v>0</v>
          </cell>
          <cell r="E182">
            <v>8</v>
          </cell>
          <cell r="F182">
            <v>18</v>
          </cell>
          <cell r="G182">
            <v>26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120</v>
          </cell>
          <cell r="M182">
            <v>270</v>
          </cell>
          <cell r="N182">
            <v>390</v>
          </cell>
          <cell r="O182">
            <v>0</v>
          </cell>
          <cell r="P182">
            <v>0</v>
          </cell>
        </row>
        <row r="183">
          <cell r="B183">
            <v>3412</v>
          </cell>
          <cell r="C183" t="str">
            <v>Audley Primary School</v>
          </cell>
          <cell r="D183">
            <v>0</v>
          </cell>
          <cell r="E183">
            <v>27</v>
          </cell>
          <cell r="F183">
            <v>25</v>
          </cell>
          <cell r="G183">
            <v>52</v>
          </cell>
          <cell r="H183">
            <v>4</v>
          </cell>
          <cell r="I183">
            <v>5</v>
          </cell>
          <cell r="J183">
            <v>9</v>
          </cell>
          <cell r="K183">
            <v>0</v>
          </cell>
          <cell r="L183">
            <v>405</v>
          </cell>
          <cell r="M183">
            <v>375</v>
          </cell>
          <cell r="N183">
            <v>780</v>
          </cell>
          <cell r="O183">
            <v>60</v>
          </cell>
          <cell r="P183">
            <v>75</v>
          </cell>
        </row>
        <row r="184">
          <cell r="B184">
            <v>3428</v>
          </cell>
          <cell r="C184" t="str">
            <v>St Peter's C.E. Primary School</v>
          </cell>
          <cell r="D184">
            <v>0</v>
          </cell>
          <cell r="E184">
            <v>10</v>
          </cell>
          <cell r="F184">
            <v>22</v>
          </cell>
          <cell r="G184">
            <v>32</v>
          </cell>
          <cell r="H184">
            <v>2</v>
          </cell>
          <cell r="I184">
            <v>9</v>
          </cell>
          <cell r="J184">
            <v>11</v>
          </cell>
          <cell r="K184">
            <v>0</v>
          </cell>
          <cell r="L184">
            <v>135</v>
          </cell>
          <cell r="M184">
            <v>330</v>
          </cell>
          <cell r="N184">
            <v>465</v>
          </cell>
          <cell r="O184">
            <v>30</v>
          </cell>
          <cell r="P184">
            <v>135</v>
          </cell>
        </row>
        <row r="185">
          <cell r="B185">
            <v>3431</v>
          </cell>
          <cell r="C185" t="str">
            <v>New Oscott Primary School</v>
          </cell>
          <cell r="D185">
            <v>0</v>
          </cell>
          <cell r="E185">
            <v>20</v>
          </cell>
          <cell r="F185">
            <v>21</v>
          </cell>
          <cell r="G185">
            <v>41</v>
          </cell>
          <cell r="H185">
            <v>10</v>
          </cell>
          <cell r="I185">
            <v>10</v>
          </cell>
          <cell r="J185">
            <v>20</v>
          </cell>
          <cell r="K185">
            <v>0</v>
          </cell>
          <cell r="L185">
            <v>300</v>
          </cell>
          <cell r="M185">
            <v>315</v>
          </cell>
          <cell r="N185">
            <v>615</v>
          </cell>
          <cell r="O185">
            <v>150</v>
          </cell>
          <cell r="P185">
            <v>150</v>
          </cell>
        </row>
        <row r="186">
          <cell r="B186">
            <v>3432</v>
          </cell>
          <cell r="C186" t="str">
            <v>Clifton Primary School</v>
          </cell>
          <cell r="D186">
            <v>0</v>
          </cell>
          <cell r="E186">
            <v>55</v>
          </cell>
          <cell r="F186">
            <v>33</v>
          </cell>
          <cell r="G186">
            <v>88</v>
          </cell>
          <cell r="H186">
            <v>4</v>
          </cell>
          <cell r="I186">
            <v>4</v>
          </cell>
          <cell r="J186">
            <v>8</v>
          </cell>
          <cell r="K186">
            <v>0</v>
          </cell>
          <cell r="L186">
            <v>825</v>
          </cell>
          <cell r="M186">
            <v>495</v>
          </cell>
          <cell r="N186">
            <v>1320</v>
          </cell>
          <cell r="O186">
            <v>60</v>
          </cell>
          <cell r="P186">
            <v>60</v>
          </cell>
        </row>
        <row r="187">
          <cell r="B187">
            <v>3433</v>
          </cell>
          <cell r="C187" t="str">
            <v>Albert Bradbeer Primary</v>
          </cell>
          <cell r="D187">
            <v>0</v>
          </cell>
          <cell r="E187">
            <v>10</v>
          </cell>
          <cell r="F187">
            <v>15</v>
          </cell>
          <cell r="G187">
            <v>25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150</v>
          </cell>
          <cell r="M187">
            <v>225</v>
          </cell>
          <cell r="N187">
            <v>375</v>
          </cell>
          <cell r="O187">
            <v>0</v>
          </cell>
          <cell r="P187">
            <v>0</v>
          </cell>
        </row>
        <row r="188">
          <cell r="B188">
            <v>4001</v>
          </cell>
          <cell r="C188" t="str">
            <v>Ark Kings Academy</v>
          </cell>
          <cell r="D188">
            <v>0</v>
          </cell>
          <cell r="E188">
            <v>15</v>
          </cell>
          <cell r="F188">
            <v>11</v>
          </cell>
          <cell r="G188">
            <v>26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225</v>
          </cell>
          <cell r="M188">
            <v>165</v>
          </cell>
          <cell r="N188">
            <v>390</v>
          </cell>
          <cell r="O188">
            <v>0</v>
          </cell>
          <cell r="P188">
            <v>0</v>
          </cell>
        </row>
        <row r="189">
          <cell r="B189">
            <v>4019</v>
          </cell>
          <cell r="C189" t="str">
            <v>Ark Victoria Academy</v>
          </cell>
          <cell r="D189">
            <v>0</v>
          </cell>
          <cell r="E189">
            <v>57</v>
          </cell>
          <cell r="F189">
            <v>32</v>
          </cell>
          <cell r="G189">
            <v>89</v>
          </cell>
          <cell r="H189">
            <v>5</v>
          </cell>
          <cell r="I189">
            <v>2</v>
          </cell>
          <cell r="J189">
            <v>7</v>
          </cell>
          <cell r="K189">
            <v>0</v>
          </cell>
          <cell r="L189">
            <v>855</v>
          </cell>
          <cell r="M189">
            <v>480</v>
          </cell>
          <cell r="N189">
            <v>1335</v>
          </cell>
          <cell r="O189">
            <v>75</v>
          </cell>
          <cell r="P189">
            <v>30</v>
          </cell>
        </row>
        <row r="190">
          <cell r="B190">
            <v>4038</v>
          </cell>
          <cell r="C190" t="str">
            <v>Starbank School</v>
          </cell>
          <cell r="D190">
            <v>0</v>
          </cell>
          <cell r="E190">
            <v>82</v>
          </cell>
          <cell r="F190">
            <v>61</v>
          </cell>
          <cell r="G190">
            <v>143</v>
          </cell>
          <cell r="H190">
            <v>7</v>
          </cell>
          <cell r="I190">
            <v>4</v>
          </cell>
          <cell r="J190">
            <v>11</v>
          </cell>
          <cell r="K190">
            <v>0</v>
          </cell>
          <cell r="L190">
            <v>1230</v>
          </cell>
          <cell r="M190">
            <v>915</v>
          </cell>
          <cell r="N190">
            <v>2145</v>
          </cell>
          <cell r="O190">
            <v>105</v>
          </cell>
          <cell r="P190">
            <v>60</v>
          </cell>
        </row>
        <row r="191">
          <cell r="B191">
            <v>5201</v>
          </cell>
          <cell r="C191" t="str">
            <v>Deanery C.E. Primary School</v>
          </cell>
          <cell r="D191">
            <v>0</v>
          </cell>
          <cell r="E191">
            <v>9</v>
          </cell>
          <cell r="F191">
            <v>12</v>
          </cell>
          <cell r="G191">
            <v>21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135</v>
          </cell>
          <cell r="M191">
            <v>180</v>
          </cell>
          <cell r="N191">
            <v>315</v>
          </cell>
          <cell r="O191">
            <v>0</v>
          </cell>
          <cell r="P191">
            <v>0</v>
          </cell>
        </row>
        <row r="192">
          <cell r="B192">
            <v>5203</v>
          </cell>
          <cell r="C192" t="str">
            <v>Walmley Infant School</v>
          </cell>
          <cell r="D192">
            <v>0</v>
          </cell>
          <cell r="E192">
            <v>16</v>
          </cell>
          <cell r="F192">
            <v>35</v>
          </cell>
          <cell r="G192">
            <v>51</v>
          </cell>
          <cell r="H192">
            <v>14</v>
          </cell>
          <cell r="I192">
            <v>30</v>
          </cell>
          <cell r="J192">
            <v>44</v>
          </cell>
          <cell r="K192">
            <v>0</v>
          </cell>
          <cell r="L192">
            <v>240</v>
          </cell>
          <cell r="M192">
            <v>525</v>
          </cell>
          <cell r="N192">
            <v>765</v>
          </cell>
          <cell r="O192">
            <v>210</v>
          </cell>
          <cell r="P192">
            <v>450</v>
          </cell>
        </row>
        <row r="193">
          <cell r="B193">
            <v>5205</v>
          </cell>
          <cell r="C193" t="str">
            <v>St Francis Church of England Aided Primary School and Nursery</v>
          </cell>
          <cell r="D193">
            <v>0</v>
          </cell>
          <cell r="E193">
            <v>11</v>
          </cell>
          <cell r="F193">
            <v>10</v>
          </cell>
          <cell r="G193">
            <v>21</v>
          </cell>
          <cell r="H193">
            <v>9</v>
          </cell>
          <cell r="I193">
            <v>7</v>
          </cell>
          <cell r="J193">
            <v>16</v>
          </cell>
          <cell r="K193">
            <v>0</v>
          </cell>
          <cell r="L193">
            <v>165</v>
          </cell>
          <cell r="M193">
            <v>150</v>
          </cell>
          <cell r="N193">
            <v>315</v>
          </cell>
          <cell r="O193">
            <v>135</v>
          </cell>
          <cell r="P193">
            <v>105</v>
          </cell>
        </row>
        <row r="194">
          <cell r="B194">
            <v>7004</v>
          </cell>
          <cell r="C194" t="str">
            <v>Mayfield School</v>
          </cell>
          <cell r="D194">
            <v>0</v>
          </cell>
          <cell r="E194">
            <v>1</v>
          </cell>
          <cell r="F194">
            <v>2</v>
          </cell>
          <cell r="G194">
            <v>3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15</v>
          </cell>
          <cell r="M194">
            <v>30</v>
          </cell>
          <cell r="N194">
            <v>45</v>
          </cell>
          <cell r="O194">
            <v>0</v>
          </cell>
          <cell r="P194">
            <v>0</v>
          </cell>
        </row>
        <row r="195">
          <cell r="B195">
            <v>7009</v>
          </cell>
          <cell r="C195" t="str">
            <v>Victoria School</v>
          </cell>
          <cell r="D195">
            <v>0</v>
          </cell>
          <cell r="E195">
            <v>3</v>
          </cell>
          <cell r="F195">
            <v>2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45</v>
          </cell>
          <cell r="M195">
            <v>30</v>
          </cell>
          <cell r="N195">
            <v>75</v>
          </cell>
          <cell r="O195">
            <v>0</v>
          </cell>
          <cell r="P195">
            <v>0</v>
          </cell>
        </row>
        <row r="196">
          <cell r="B196">
            <v>7012</v>
          </cell>
          <cell r="C196" t="str">
            <v>Longwill School for the Deaf</v>
          </cell>
          <cell r="D196">
            <v>0</v>
          </cell>
          <cell r="E196">
            <v>2</v>
          </cell>
          <cell r="F196">
            <v>3</v>
          </cell>
          <cell r="G196">
            <v>5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30</v>
          </cell>
          <cell r="M196">
            <v>45</v>
          </cell>
          <cell r="N196">
            <v>75</v>
          </cell>
          <cell r="O196">
            <v>0</v>
          </cell>
          <cell r="P196">
            <v>0</v>
          </cell>
        </row>
        <row r="197">
          <cell r="B197">
            <v>7013</v>
          </cell>
          <cell r="C197" t="str">
            <v>Calthorpe Academy</v>
          </cell>
          <cell r="D197">
            <v>0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15</v>
          </cell>
          <cell r="M197">
            <v>0</v>
          </cell>
          <cell r="N197">
            <v>15</v>
          </cell>
          <cell r="O197">
            <v>0</v>
          </cell>
          <cell r="P197">
            <v>0</v>
          </cell>
        </row>
        <row r="198">
          <cell r="B198">
            <v>7031</v>
          </cell>
          <cell r="C198" t="str">
            <v>Wilson Stuart School</v>
          </cell>
          <cell r="D198">
            <v>0</v>
          </cell>
          <cell r="E198">
            <v>3</v>
          </cell>
          <cell r="F198">
            <v>3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45</v>
          </cell>
          <cell r="M198">
            <v>45</v>
          </cell>
          <cell r="N198">
            <v>90</v>
          </cell>
          <cell r="O198">
            <v>0</v>
          </cell>
          <cell r="P198">
            <v>0</v>
          </cell>
        </row>
        <row r="199">
          <cell r="B199">
            <v>7034</v>
          </cell>
          <cell r="C199" t="str">
            <v>Priestley Smith School</v>
          </cell>
          <cell r="D199">
            <v>0</v>
          </cell>
          <cell r="E199">
            <v>1</v>
          </cell>
          <cell r="F199">
            <v>1</v>
          </cell>
          <cell r="G199">
            <v>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</v>
          </cell>
          <cell r="M199">
            <v>15</v>
          </cell>
          <cell r="N199">
            <v>30</v>
          </cell>
          <cell r="O199">
            <v>0</v>
          </cell>
          <cell r="P199">
            <v>0</v>
          </cell>
        </row>
        <row r="200">
          <cell r="B200">
            <v>7045</v>
          </cell>
          <cell r="C200" t="str">
            <v>The Pines School</v>
          </cell>
          <cell r="D200">
            <v>0</v>
          </cell>
          <cell r="E200">
            <v>0</v>
          </cell>
          <cell r="F200">
            <v>1</v>
          </cell>
          <cell r="G200">
            <v>1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15</v>
          </cell>
          <cell r="N200">
            <v>15</v>
          </cell>
          <cell r="O200">
            <v>0</v>
          </cell>
          <cell r="P200">
            <v>0</v>
          </cell>
        </row>
        <row r="201">
          <cell r="B201">
            <v>7052</v>
          </cell>
          <cell r="C201" t="str">
            <v>Beaufort School</v>
          </cell>
          <cell r="D201">
            <v>0</v>
          </cell>
          <cell r="E201">
            <v>0</v>
          </cell>
          <cell r="F201">
            <v>1</v>
          </cell>
          <cell r="G201">
            <v>1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15</v>
          </cell>
          <cell r="N201">
            <v>15</v>
          </cell>
          <cell r="O201">
            <v>0</v>
          </cell>
          <cell r="P201">
            <v>0</v>
          </cell>
        </row>
      </sheetData>
      <sheetData sheetId="15">
        <row r="3">
          <cell r="B3">
            <v>1000</v>
          </cell>
          <cell r="C3" t="str">
            <v>Selly Oak Nursery School</v>
          </cell>
          <cell r="D3">
            <v>0</v>
          </cell>
          <cell r="E3">
            <v>67</v>
          </cell>
          <cell r="F3">
            <v>0</v>
          </cell>
          <cell r="G3">
            <v>67</v>
          </cell>
          <cell r="H3">
            <v>26</v>
          </cell>
          <cell r="I3">
            <v>0</v>
          </cell>
          <cell r="J3">
            <v>26</v>
          </cell>
        </row>
        <row r="4">
          <cell r="B4">
            <v>1001</v>
          </cell>
          <cell r="C4" t="str">
            <v>Bordesley Green East Nursery School</v>
          </cell>
          <cell r="D4">
            <v>16</v>
          </cell>
          <cell r="E4">
            <v>44</v>
          </cell>
          <cell r="F4">
            <v>0</v>
          </cell>
          <cell r="G4">
            <v>44</v>
          </cell>
          <cell r="H4">
            <v>8</v>
          </cell>
          <cell r="I4">
            <v>0</v>
          </cell>
          <cell r="J4">
            <v>8</v>
          </cell>
        </row>
        <row r="5">
          <cell r="B5">
            <v>1002</v>
          </cell>
          <cell r="C5" t="str">
            <v>Brearley Nursery School</v>
          </cell>
          <cell r="D5">
            <v>42</v>
          </cell>
          <cell r="E5">
            <v>62</v>
          </cell>
          <cell r="F5">
            <v>0</v>
          </cell>
          <cell r="G5">
            <v>62</v>
          </cell>
          <cell r="H5">
            <v>9</v>
          </cell>
          <cell r="I5">
            <v>0</v>
          </cell>
          <cell r="J5">
            <v>9</v>
          </cell>
        </row>
        <row r="6">
          <cell r="B6">
            <v>1006</v>
          </cell>
          <cell r="C6" t="str">
            <v>Garretts Green Nursery School</v>
          </cell>
          <cell r="D6">
            <v>0</v>
          </cell>
          <cell r="E6">
            <v>70</v>
          </cell>
          <cell r="F6">
            <v>1</v>
          </cell>
          <cell r="G6">
            <v>71</v>
          </cell>
          <cell r="H6">
            <v>34</v>
          </cell>
          <cell r="I6">
            <v>0</v>
          </cell>
          <cell r="J6">
            <v>34</v>
          </cell>
        </row>
        <row r="7">
          <cell r="B7">
            <v>1008</v>
          </cell>
          <cell r="C7" t="str">
            <v>Perry Beeches Nursery</v>
          </cell>
          <cell r="D7">
            <v>0</v>
          </cell>
          <cell r="E7">
            <v>57</v>
          </cell>
          <cell r="F7">
            <v>0</v>
          </cell>
          <cell r="G7">
            <v>57</v>
          </cell>
          <cell r="H7">
            <v>18</v>
          </cell>
          <cell r="I7">
            <v>0</v>
          </cell>
          <cell r="J7">
            <v>18</v>
          </cell>
        </row>
        <row r="8">
          <cell r="B8">
            <v>1009</v>
          </cell>
          <cell r="C8" t="str">
            <v>St. Thomas Centre Nursery</v>
          </cell>
          <cell r="D8">
            <v>37</v>
          </cell>
          <cell r="E8">
            <v>43</v>
          </cell>
          <cell r="F8">
            <v>0</v>
          </cell>
          <cell r="G8">
            <v>43</v>
          </cell>
          <cell r="H8">
            <v>9</v>
          </cell>
          <cell r="I8">
            <v>0</v>
          </cell>
          <cell r="J8">
            <v>9</v>
          </cell>
        </row>
        <row r="9">
          <cell r="B9">
            <v>1010</v>
          </cell>
          <cell r="C9" t="str">
            <v>HIGHFIELD CHILDREN'S CENTRE (NURSERY SCHOOL)</v>
          </cell>
          <cell r="D9">
            <v>37</v>
          </cell>
          <cell r="E9">
            <v>79</v>
          </cell>
          <cell r="F9">
            <v>0</v>
          </cell>
          <cell r="G9">
            <v>79</v>
          </cell>
          <cell r="H9">
            <v>11</v>
          </cell>
          <cell r="I9">
            <v>0</v>
          </cell>
          <cell r="J9">
            <v>11</v>
          </cell>
        </row>
        <row r="10">
          <cell r="B10">
            <v>1012</v>
          </cell>
          <cell r="C10" t="str">
            <v>Marsh Hill Nursery School</v>
          </cell>
          <cell r="D10">
            <v>29</v>
          </cell>
          <cell r="E10">
            <v>71</v>
          </cell>
          <cell r="F10">
            <v>0</v>
          </cell>
          <cell r="G10">
            <v>71</v>
          </cell>
          <cell r="H10">
            <v>15</v>
          </cell>
          <cell r="I10">
            <v>0</v>
          </cell>
          <cell r="J10">
            <v>15</v>
          </cell>
        </row>
        <row r="11">
          <cell r="B11">
            <v>1014</v>
          </cell>
          <cell r="C11" t="str">
            <v>West Heath Nursery School</v>
          </cell>
          <cell r="D11">
            <v>26</v>
          </cell>
          <cell r="E11">
            <v>83</v>
          </cell>
          <cell r="F11">
            <v>0</v>
          </cell>
          <cell r="G11">
            <v>83</v>
          </cell>
          <cell r="H11">
            <v>18</v>
          </cell>
          <cell r="I11">
            <v>0</v>
          </cell>
          <cell r="J11">
            <v>18</v>
          </cell>
        </row>
        <row r="12">
          <cell r="B12">
            <v>1015</v>
          </cell>
          <cell r="C12" t="str">
            <v>Goodway Nursery and CC</v>
          </cell>
          <cell r="D12">
            <v>20</v>
          </cell>
          <cell r="E12">
            <v>70</v>
          </cell>
          <cell r="F12">
            <v>0</v>
          </cell>
          <cell r="G12">
            <v>70</v>
          </cell>
          <cell r="H12">
            <v>27</v>
          </cell>
          <cell r="I12">
            <v>0</v>
          </cell>
          <cell r="J12">
            <v>27</v>
          </cell>
        </row>
        <row r="13">
          <cell r="B13">
            <v>1016</v>
          </cell>
          <cell r="C13" t="str">
            <v>Kings Norton Nursery School</v>
          </cell>
          <cell r="D13">
            <v>20</v>
          </cell>
          <cell r="E13">
            <v>64</v>
          </cell>
          <cell r="F13">
            <v>0</v>
          </cell>
          <cell r="G13">
            <v>64</v>
          </cell>
          <cell r="H13">
            <v>28</v>
          </cell>
          <cell r="I13">
            <v>0</v>
          </cell>
          <cell r="J13">
            <v>28</v>
          </cell>
        </row>
        <row r="14">
          <cell r="B14">
            <v>1017</v>
          </cell>
          <cell r="C14" t="str">
            <v>Allens Croft Nursery School</v>
          </cell>
          <cell r="D14">
            <v>35</v>
          </cell>
          <cell r="E14">
            <v>72</v>
          </cell>
          <cell r="F14">
            <v>1</v>
          </cell>
          <cell r="G14">
            <v>73</v>
          </cell>
          <cell r="H14">
            <v>34</v>
          </cell>
          <cell r="I14">
            <v>0</v>
          </cell>
          <cell r="J14">
            <v>34</v>
          </cell>
        </row>
        <row r="15">
          <cell r="B15">
            <v>1018</v>
          </cell>
          <cell r="C15" t="str">
            <v>Rubery Nursery School</v>
          </cell>
          <cell r="D15">
            <v>38</v>
          </cell>
          <cell r="E15">
            <v>77</v>
          </cell>
          <cell r="F15">
            <v>1</v>
          </cell>
          <cell r="G15">
            <v>78</v>
          </cell>
          <cell r="H15">
            <v>42</v>
          </cell>
          <cell r="I15">
            <v>0</v>
          </cell>
          <cell r="J15">
            <v>42</v>
          </cell>
        </row>
        <row r="16">
          <cell r="B16">
            <v>1019</v>
          </cell>
          <cell r="C16" t="str">
            <v>Washwood Heath Nursery School</v>
          </cell>
          <cell r="D16">
            <v>20</v>
          </cell>
          <cell r="E16">
            <v>91</v>
          </cell>
          <cell r="F16">
            <v>0</v>
          </cell>
          <cell r="G16">
            <v>91</v>
          </cell>
          <cell r="H16">
            <v>26</v>
          </cell>
          <cell r="I16">
            <v>0</v>
          </cell>
          <cell r="J16">
            <v>26</v>
          </cell>
        </row>
        <row r="17">
          <cell r="B17">
            <v>1020</v>
          </cell>
          <cell r="C17" t="str">
            <v>Weoley Castle Nursery School</v>
          </cell>
          <cell r="D17">
            <v>64</v>
          </cell>
          <cell r="E17">
            <v>84</v>
          </cell>
          <cell r="F17">
            <v>0</v>
          </cell>
          <cell r="G17">
            <v>84</v>
          </cell>
          <cell r="H17">
            <v>30</v>
          </cell>
          <cell r="I17">
            <v>0</v>
          </cell>
          <cell r="J17">
            <v>30</v>
          </cell>
        </row>
        <row r="18">
          <cell r="B18">
            <v>1021</v>
          </cell>
          <cell r="C18" t="str">
            <v>Highters Heath Nursery School</v>
          </cell>
          <cell r="D18">
            <v>11</v>
          </cell>
          <cell r="E18">
            <v>35</v>
          </cell>
          <cell r="F18">
            <v>0</v>
          </cell>
          <cell r="G18">
            <v>35</v>
          </cell>
          <cell r="H18">
            <v>7</v>
          </cell>
          <cell r="I18">
            <v>0</v>
          </cell>
          <cell r="J18">
            <v>7</v>
          </cell>
        </row>
        <row r="19">
          <cell r="B19">
            <v>1022</v>
          </cell>
          <cell r="C19" t="str">
            <v>Gracelands Nursery School</v>
          </cell>
          <cell r="D19">
            <v>15</v>
          </cell>
          <cell r="E19">
            <v>61</v>
          </cell>
          <cell r="F19">
            <v>0</v>
          </cell>
          <cell r="G19">
            <v>61</v>
          </cell>
          <cell r="H19">
            <v>10</v>
          </cell>
          <cell r="I19">
            <v>0</v>
          </cell>
          <cell r="J19">
            <v>10</v>
          </cell>
        </row>
        <row r="20">
          <cell r="B20">
            <v>1023</v>
          </cell>
          <cell r="C20" t="str">
            <v>Jakeman Nursery School</v>
          </cell>
          <cell r="D20">
            <v>25</v>
          </cell>
          <cell r="E20">
            <v>40</v>
          </cell>
          <cell r="F20">
            <v>0</v>
          </cell>
          <cell r="G20">
            <v>40</v>
          </cell>
          <cell r="H20">
            <v>5</v>
          </cell>
          <cell r="I20">
            <v>0</v>
          </cell>
          <cell r="J20">
            <v>5</v>
          </cell>
        </row>
        <row r="21">
          <cell r="B21">
            <v>1024</v>
          </cell>
          <cell r="C21" t="str">
            <v>Lillian De Lissa Nursery School</v>
          </cell>
          <cell r="D21">
            <v>20</v>
          </cell>
          <cell r="E21">
            <v>46</v>
          </cell>
          <cell r="F21">
            <v>0</v>
          </cell>
          <cell r="G21">
            <v>46</v>
          </cell>
          <cell r="H21">
            <v>9</v>
          </cell>
          <cell r="I21">
            <v>0</v>
          </cell>
          <cell r="J21">
            <v>9</v>
          </cell>
        </row>
        <row r="22">
          <cell r="B22">
            <v>1025</v>
          </cell>
          <cell r="C22" t="str">
            <v>Bloomsbury Nursery School</v>
          </cell>
          <cell r="D22">
            <v>48</v>
          </cell>
          <cell r="E22">
            <v>59</v>
          </cell>
          <cell r="F22">
            <v>0</v>
          </cell>
          <cell r="G22">
            <v>59</v>
          </cell>
          <cell r="H22">
            <v>6</v>
          </cell>
          <cell r="I22">
            <v>0</v>
          </cell>
          <cell r="J22">
            <v>6</v>
          </cell>
        </row>
        <row r="23">
          <cell r="B23">
            <v>1026</v>
          </cell>
          <cell r="C23" t="str">
            <v>Featherstone Nursery School</v>
          </cell>
          <cell r="D23">
            <v>25</v>
          </cell>
          <cell r="E23">
            <v>68</v>
          </cell>
          <cell r="F23">
            <v>0</v>
          </cell>
          <cell r="G23">
            <v>68</v>
          </cell>
          <cell r="H23">
            <v>12</v>
          </cell>
          <cell r="I23">
            <v>0</v>
          </cell>
          <cell r="J23">
            <v>12</v>
          </cell>
        </row>
        <row r="24">
          <cell r="B24">
            <v>1027</v>
          </cell>
          <cell r="C24" t="str">
            <v>Adderley Nursery School</v>
          </cell>
          <cell r="D24">
            <v>23</v>
          </cell>
          <cell r="E24">
            <v>68</v>
          </cell>
          <cell r="F24">
            <v>1</v>
          </cell>
          <cell r="G24">
            <v>69</v>
          </cell>
          <cell r="H24">
            <v>12</v>
          </cell>
          <cell r="I24">
            <v>1</v>
          </cell>
          <cell r="J24">
            <v>13</v>
          </cell>
        </row>
        <row r="25">
          <cell r="B25">
            <v>1028</v>
          </cell>
          <cell r="C25" t="str">
            <v>Newtown Nursery School</v>
          </cell>
          <cell r="D25">
            <v>26</v>
          </cell>
          <cell r="E25">
            <v>39</v>
          </cell>
          <cell r="F25">
            <v>0</v>
          </cell>
          <cell r="G25">
            <v>39</v>
          </cell>
          <cell r="H25">
            <v>1</v>
          </cell>
          <cell r="I25">
            <v>0</v>
          </cell>
          <cell r="J25">
            <v>1</v>
          </cell>
        </row>
        <row r="26">
          <cell r="B26">
            <v>1038</v>
          </cell>
          <cell r="C26" t="str">
            <v>Shenley Fields Daycare and Nursery School</v>
          </cell>
          <cell r="D26">
            <v>41</v>
          </cell>
          <cell r="E26">
            <v>76</v>
          </cell>
          <cell r="F26">
            <v>0</v>
          </cell>
          <cell r="G26">
            <v>76</v>
          </cell>
          <cell r="H26">
            <v>28</v>
          </cell>
          <cell r="I26">
            <v>0</v>
          </cell>
          <cell r="J26">
            <v>28</v>
          </cell>
        </row>
        <row r="27">
          <cell r="B27">
            <v>1048</v>
          </cell>
          <cell r="C27" t="str">
            <v>Castle Vale Nursery School</v>
          </cell>
          <cell r="D27">
            <v>52</v>
          </cell>
          <cell r="E27">
            <v>86</v>
          </cell>
          <cell r="F27">
            <v>0</v>
          </cell>
          <cell r="G27">
            <v>86</v>
          </cell>
          <cell r="H27">
            <v>36</v>
          </cell>
          <cell r="I27">
            <v>0</v>
          </cell>
          <cell r="J27">
            <v>36</v>
          </cell>
        </row>
        <row r="28">
          <cell r="B28">
            <v>1049</v>
          </cell>
          <cell r="C28" t="str">
            <v>Osborne Nursery School</v>
          </cell>
          <cell r="D28">
            <v>34</v>
          </cell>
          <cell r="E28">
            <v>72</v>
          </cell>
          <cell r="F28">
            <v>0</v>
          </cell>
          <cell r="G28">
            <v>72</v>
          </cell>
          <cell r="H28">
            <v>9</v>
          </cell>
          <cell r="I28">
            <v>0</v>
          </cell>
          <cell r="J28">
            <v>9</v>
          </cell>
        </row>
        <row r="29">
          <cell r="B29">
            <v>1802</v>
          </cell>
          <cell r="C29" t="str">
            <v>Edith Cadbury Nursery School</v>
          </cell>
          <cell r="D29">
            <v>19</v>
          </cell>
          <cell r="E29">
            <v>39</v>
          </cell>
          <cell r="F29">
            <v>0</v>
          </cell>
          <cell r="G29">
            <v>39</v>
          </cell>
          <cell r="H29">
            <v>12</v>
          </cell>
          <cell r="I29">
            <v>0</v>
          </cell>
          <cell r="J29">
            <v>12</v>
          </cell>
        </row>
        <row r="30">
          <cell r="B30">
            <v>2003</v>
          </cell>
          <cell r="C30" t="str">
            <v>Prince Albert Junior and Infant School</v>
          </cell>
          <cell r="D30">
            <v>0</v>
          </cell>
          <cell r="E30">
            <v>57</v>
          </cell>
          <cell r="F30">
            <v>0</v>
          </cell>
          <cell r="G30">
            <v>57</v>
          </cell>
          <cell r="H30">
            <v>12</v>
          </cell>
          <cell r="I30">
            <v>0</v>
          </cell>
          <cell r="J30">
            <v>12</v>
          </cell>
        </row>
        <row r="31">
          <cell r="B31">
            <v>2004</v>
          </cell>
          <cell r="C31" t="str">
            <v>Mapledene Primary School</v>
          </cell>
          <cell r="D31">
            <v>0</v>
          </cell>
          <cell r="E31">
            <v>15</v>
          </cell>
          <cell r="F31">
            <v>0</v>
          </cell>
          <cell r="G31">
            <v>15</v>
          </cell>
          <cell r="H31">
            <v>0</v>
          </cell>
          <cell r="I31">
            <v>0</v>
          </cell>
          <cell r="J31">
            <v>0</v>
          </cell>
        </row>
        <row r="32">
          <cell r="B32">
            <v>2005</v>
          </cell>
          <cell r="C32" t="str">
            <v>Kings Heath Primary School</v>
          </cell>
          <cell r="D32">
            <v>0</v>
          </cell>
          <cell r="E32">
            <v>34</v>
          </cell>
          <cell r="F32">
            <v>0</v>
          </cell>
          <cell r="G32">
            <v>34</v>
          </cell>
          <cell r="H32">
            <v>6</v>
          </cell>
          <cell r="I32">
            <v>0</v>
          </cell>
          <cell r="J32">
            <v>6</v>
          </cell>
        </row>
        <row r="33">
          <cell r="B33">
            <v>2008</v>
          </cell>
          <cell r="C33" t="str">
            <v>Shaw Hill Primary School</v>
          </cell>
          <cell r="D33">
            <v>0</v>
          </cell>
          <cell r="E33">
            <v>41</v>
          </cell>
          <cell r="F33">
            <v>0</v>
          </cell>
          <cell r="G33">
            <v>41</v>
          </cell>
          <cell r="H33">
            <v>8</v>
          </cell>
          <cell r="I33">
            <v>0</v>
          </cell>
          <cell r="J33">
            <v>8</v>
          </cell>
        </row>
        <row r="34">
          <cell r="B34">
            <v>2011</v>
          </cell>
          <cell r="C34" t="str">
            <v>Wheelers Lane Primary School</v>
          </cell>
          <cell r="D34">
            <v>0</v>
          </cell>
          <cell r="E34">
            <v>37</v>
          </cell>
          <cell r="F34">
            <v>0</v>
          </cell>
          <cell r="G34">
            <v>37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2014</v>
          </cell>
          <cell r="C35" t="str">
            <v>Barford Primary School</v>
          </cell>
          <cell r="D35">
            <v>0</v>
          </cell>
          <cell r="E35">
            <v>26</v>
          </cell>
          <cell r="F35">
            <v>0</v>
          </cell>
          <cell r="G35">
            <v>26</v>
          </cell>
          <cell r="H35">
            <v>0</v>
          </cell>
          <cell r="I35">
            <v>0</v>
          </cell>
          <cell r="J35">
            <v>0</v>
          </cell>
        </row>
        <row r="36">
          <cell r="B36">
            <v>2015</v>
          </cell>
          <cell r="C36" t="str">
            <v>James Watt Primary School</v>
          </cell>
          <cell r="D36">
            <v>0</v>
          </cell>
          <cell r="E36">
            <v>32</v>
          </cell>
          <cell r="F36">
            <v>0</v>
          </cell>
          <cell r="G36">
            <v>32</v>
          </cell>
          <cell r="H36">
            <v>0</v>
          </cell>
          <cell r="I36">
            <v>0</v>
          </cell>
          <cell r="J36">
            <v>0</v>
          </cell>
        </row>
        <row r="37">
          <cell r="B37">
            <v>2018</v>
          </cell>
          <cell r="C37" t="str">
            <v>The Oaks Primary School</v>
          </cell>
          <cell r="D37">
            <v>20</v>
          </cell>
          <cell r="E37">
            <v>22</v>
          </cell>
          <cell r="F37">
            <v>0</v>
          </cell>
          <cell r="G37">
            <v>22</v>
          </cell>
          <cell r="H37">
            <v>2</v>
          </cell>
          <cell r="I37">
            <v>0</v>
          </cell>
          <cell r="J37">
            <v>2</v>
          </cell>
        </row>
        <row r="38">
          <cell r="B38">
            <v>2020</v>
          </cell>
          <cell r="C38" t="str">
            <v>Acocks Green Primary School</v>
          </cell>
          <cell r="D38">
            <v>0</v>
          </cell>
          <cell r="E38">
            <v>47</v>
          </cell>
          <cell r="F38">
            <v>0</v>
          </cell>
          <cell r="G38">
            <v>47</v>
          </cell>
          <cell r="H38">
            <v>18</v>
          </cell>
          <cell r="I38">
            <v>0</v>
          </cell>
          <cell r="J38">
            <v>18</v>
          </cell>
        </row>
        <row r="39">
          <cell r="B39">
            <v>2021</v>
          </cell>
          <cell r="C39" t="str">
            <v>PAGANEL PRIMARY SCHOOL</v>
          </cell>
          <cell r="D39">
            <v>0</v>
          </cell>
          <cell r="E39">
            <v>17</v>
          </cell>
          <cell r="F39">
            <v>1</v>
          </cell>
          <cell r="G39">
            <v>18</v>
          </cell>
          <cell r="H39">
            <v>0</v>
          </cell>
          <cell r="I39">
            <v>0</v>
          </cell>
          <cell r="J39">
            <v>0</v>
          </cell>
        </row>
        <row r="40">
          <cell r="B40">
            <v>2030</v>
          </cell>
          <cell r="C40" t="str">
            <v>Bordesley Green Primary School</v>
          </cell>
          <cell r="D40">
            <v>0</v>
          </cell>
          <cell r="E40">
            <v>49</v>
          </cell>
          <cell r="F40">
            <v>0</v>
          </cell>
          <cell r="G40">
            <v>49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2036</v>
          </cell>
          <cell r="C41" t="str">
            <v>Erdington Hall Primary School</v>
          </cell>
          <cell r="D41">
            <v>0</v>
          </cell>
          <cell r="E41">
            <v>21</v>
          </cell>
          <cell r="F41">
            <v>0</v>
          </cell>
          <cell r="G41">
            <v>21</v>
          </cell>
          <cell r="H41">
            <v>0</v>
          </cell>
          <cell r="I41">
            <v>0</v>
          </cell>
          <cell r="J41">
            <v>0</v>
          </cell>
        </row>
        <row r="42">
          <cell r="B42">
            <v>2037</v>
          </cell>
          <cell r="C42" t="str">
            <v>Slade Primary School</v>
          </cell>
          <cell r="D42">
            <v>0</v>
          </cell>
          <cell r="E42">
            <v>36</v>
          </cell>
          <cell r="F42">
            <v>0</v>
          </cell>
          <cell r="G42">
            <v>36</v>
          </cell>
          <cell r="H42">
            <v>7</v>
          </cell>
          <cell r="I42">
            <v>0</v>
          </cell>
          <cell r="J42">
            <v>7</v>
          </cell>
        </row>
        <row r="43">
          <cell r="B43">
            <v>2038</v>
          </cell>
          <cell r="C43" t="str">
            <v>Nansen Primary School</v>
          </cell>
          <cell r="D43">
            <v>0</v>
          </cell>
          <cell r="E43">
            <v>2</v>
          </cell>
          <cell r="F43">
            <v>0</v>
          </cell>
          <cell r="G43">
            <v>2</v>
          </cell>
          <cell r="H43">
            <v>0</v>
          </cell>
          <cell r="I43">
            <v>0</v>
          </cell>
          <cell r="J43">
            <v>0</v>
          </cell>
        </row>
        <row r="44">
          <cell r="B44">
            <v>2039</v>
          </cell>
          <cell r="C44" t="str">
            <v>Canterbury Cross Primary School</v>
          </cell>
          <cell r="D44">
            <v>0</v>
          </cell>
          <cell r="E44">
            <v>47</v>
          </cell>
          <cell r="F44">
            <v>0</v>
          </cell>
          <cell r="G44">
            <v>47</v>
          </cell>
          <cell r="H44">
            <v>0</v>
          </cell>
          <cell r="I44">
            <v>0</v>
          </cell>
          <cell r="J44">
            <v>0</v>
          </cell>
        </row>
        <row r="45">
          <cell r="B45">
            <v>2040</v>
          </cell>
          <cell r="C45" t="str">
            <v>Cherry Orchard Primary School</v>
          </cell>
          <cell r="D45">
            <v>0</v>
          </cell>
          <cell r="E45">
            <v>21</v>
          </cell>
          <cell r="F45">
            <v>0</v>
          </cell>
          <cell r="G45">
            <v>21</v>
          </cell>
          <cell r="H45">
            <v>0</v>
          </cell>
          <cell r="I45">
            <v>0</v>
          </cell>
          <cell r="J45">
            <v>0</v>
          </cell>
        </row>
        <row r="46">
          <cell r="B46">
            <v>2048</v>
          </cell>
          <cell r="C46" t="str">
            <v>Nechells Primary E-ACT Academy</v>
          </cell>
          <cell r="D46">
            <v>0</v>
          </cell>
          <cell r="E46">
            <v>5</v>
          </cell>
          <cell r="F46">
            <v>0</v>
          </cell>
          <cell r="G46">
            <v>5</v>
          </cell>
          <cell r="H46">
            <v>0</v>
          </cell>
          <cell r="I46">
            <v>0</v>
          </cell>
          <cell r="J46">
            <v>0</v>
          </cell>
        </row>
        <row r="47">
          <cell r="B47">
            <v>2054</v>
          </cell>
          <cell r="C47" t="str">
            <v>Colmore Infant and Nursery School</v>
          </cell>
          <cell r="D47">
            <v>0</v>
          </cell>
          <cell r="E47">
            <v>49</v>
          </cell>
          <cell r="F47">
            <v>0</v>
          </cell>
          <cell r="G47">
            <v>49</v>
          </cell>
          <cell r="H47">
            <v>0</v>
          </cell>
          <cell r="I47">
            <v>0</v>
          </cell>
          <cell r="J47">
            <v>0</v>
          </cell>
        </row>
        <row r="48">
          <cell r="B48">
            <v>2055</v>
          </cell>
          <cell r="C48" t="str">
            <v>Cotteridge Primary School</v>
          </cell>
          <cell r="D48">
            <v>0</v>
          </cell>
          <cell r="E48">
            <v>29</v>
          </cell>
          <cell r="F48">
            <v>0</v>
          </cell>
          <cell r="G48">
            <v>29</v>
          </cell>
          <cell r="H48">
            <v>16</v>
          </cell>
          <cell r="I48">
            <v>0</v>
          </cell>
          <cell r="J48">
            <v>16</v>
          </cell>
        </row>
        <row r="49">
          <cell r="B49">
            <v>2056</v>
          </cell>
          <cell r="C49" t="str">
            <v>Ark Tindal Primary Academy</v>
          </cell>
          <cell r="D49">
            <v>0</v>
          </cell>
          <cell r="E49">
            <v>31</v>
          </cell>
          <cell r="F49">
            <v>0</v>
          </cell>
          <cell r="G49">
            <v>31</v>
          </cell>
          <cell r="H49">
            <v>1</v>
          </cell>
          <cell r="I49">
            <v>0</v>
          </cell>
          <cell r="J49">
            <v>1</v>
          </cell>
        </row>
        <row r="50">
          <cell r="B50">
            <v>2057</v>
          </cell>
          <cell r="C50" t="str">
            <v>Percy Shurmer Academy</v>
          </cell>
          <cell r="D50">
            <v>0</v>
          </cell>
          <cell r="E50">
            <v>31</v>
          </cell>
          <cell r="F50">
            <v>0</v>
          </cell>
          <cell r="G50">
            <v>31</v>
          </cell>
          <cell r="H50">
            <v>0</v>
          </cell>
          <cell r="I50">
            <v>0</v>
          </cell>
          <cell r="J50">
            <v>0</v>
          </cell>
        </row>
        <row r="51">
          <cell r="B51">
            <v>2058</v>
          </cell>
          <cell r="C51" t="str">
            <v>Shirestone Academy</v>
          </cell>
          <cell r="D51">
            <v>0</v>
          </cell>
          <cell r="E51">
            <v>27</v>
          </cell>
          <cell r="F51">
            <v>0</v>
          </cell>
          <cell r="G51">
            <v>27</v>
          </cell>
          <cell r="H51">
            <v>12</v>
          </cell>
          <cell r="I51">
            <v>0</v>
          </cell>
          <cell r="J51">
            <v>12</v>
          </cell>
        </row>
        <row r="52">
          <cell r="B52">
            <v>2059</v>
          </cell>
          <cell r="C52" t="str">
            <v>St Clement's Church of England Academy</v>
          </cell>
          <cell r="D52">
            <v>0</v>
          </cell>
          <cell r="E52">
            <v>13</v>
          </cell>
          <cell r="F52">
            <v>0</v>
          </cell>
          <cell r="G52">
            <v>13</v>
          </cell>
          <cell r="H52">
            <v>0</v>
          </cell>
          <cell r="I52">
            <v>0</v>
          </cell>
          <cell r="J52">
            <v>0</v>
          </cell>
        </row>
        <row r="53">
          <cell r="B53">
            <v>2060</v>
          </cell>
          <cell r="C53" t="str">
            <v>Cromwell Primary School</v>
          </cell>
          <cell r="D53">
            <v>0</v>
          </cell>
          <cell r="E53">
            <v>23</v>
          </cell>
          <cell r="F53">
            <v>0</v>
          </cell>
          <cell r="G53">
            <v>23</v>
          </cell>
          <cell r="H53">
            <v>0</v>
          </cell>
          <cell r="I53">
            <v>0</v>
          </cell>
          <cell r="J53">
            <v>0</v>
          </cell>
        </row>
        <row r="54">
          <cell r="B54">
            <v>2062</v>
          </cell>
          <cell r="C54" t="str">
            <v>Anderton Park Primary School</v>
          </cell>
          <cell r="D54">
            <v>0</v>
          </cell>
          <cell r="E54">
            <v>36</v>
          </cell>
          <cell r="F54">
            <v>0</v>
          </cell>
          <cell r="G54">
            <v>36</v>
          </cell>
          <cell r="H54">
            <v>0</v>
          </cell>
          <cell r="I54">
            <v>0</v>
          </cell>
          <cell r="J54">
            <v>0</v>
          </cell>
        </row>
        <row r="55">
          <cell r="B55">
            <v>2063</v>
          </cell>
          <cell r="C55" t="str">
            <v>Regents Park Community Primary School</v>
          </cell>
          <cell r="D55">
            <v>0</v>
          </cell>
          <cell r="E55">
            <v>30</v>
          </cell>
          <cell r="F55">
            <v>0</v>
          </cell>
          <cell r="G55">
            <v>30</v>
          </cell>
          <cell r="H55">
            <v>0</v>
          </cell>
          <cell r="I55">
            <v>0</v>
          </cell>
          <cell r="J55">
            <v>0</v>
          </cell>
        </row>
        <row r="56">
          <cell r="B56">
            <v>2064</v>
          </cell>
          <cell r="C56" t="str">
            <v>The Oaklands Primary School</v>
          </cell>
          <cell r="D56">
            <v>0</v>
          </cell>
          <cell r="E56">
            <v>31</v>
          </cell>
          <cell r="F56">
            <v>0</v>
          </cell>
          <cell r="G56">
            <v>31</v>
          </cell>
          <cell r="H56">
            <v>0</v>
          </cell>
          <cell r="I56">
            <v>0</v>
          </cell>
          <cell r="J56">
            <v>0</v>
          </cell>
        </row>
        <row r="57">
          <cell r="B57">
            <v>2065</v>
          </cell>
          <cell r="C57" t="str">
            <v>Dorrington Academy</v>
          </cell>
          <cell r="D57">
            <v>0</v>
          </cell>
          <cell r="E57">
            <v>37</v>
          </cell>
          <cell r="F57">
            <v>0</v>
          </cell>
          <cell r="G57">
            <v>37</v>
          </cell>
          <cell r="H57">
            <v>0</v>
          </cell>
          <cell r="I57">
            <v>0</v>
          </cell>
          <cell r="J57">
            <v>0</v>
          </cell>
        </row>
        <row r="58">
          <cell r="B58">
            <v>2067</v>
          </cell>
          <cell r="C58" t="str">
            <v>SUMMERFIELD J.I. SCHOOL (N.C.)</v>
          </cell>
          <cell r="D58">
            <v>0</v>
          </cell>
          <cell r="E58">
            <v>24</v>
          </cell>
          <cell r="F58">
            <v>0</v>
          </cell>
          <cell r="G58">
            <v>24</v>
          </cell>
          <cell r="H58">
            <v>0</v>
          </cell>
          <cell r="I58">
            <v>0</v>
          </cell>
          <cell r="J58">
            <v>0</v>
          </cell>
        </row>
        <row r="59">
          <cell r="B59">
            <v>2068</v>
          </cell>
          <cell r="C59" t="str">
            <v>WARREN FARM PRIMARY SCHOOL</v>
          </cell>
          <cell r="D59">
            <v>0</v>
          </cell>
          <cell r="E59">
            <v>17</v>
          </cell>
          <cell r="F59">
            <v>0</v>
          </cell>
          <cell r="G59">
            <v>17</v>
          </cell>
          <cell r="H59">
            <v>4</v>
          </cell>
          <cell r="I59">
            <v>0</v>
          </cell>
          <cell r="J59">
            <v>4</v>
          </cell>
        </row>
        <row r="60">
          <cell r="B60">
            <v>2070</v>
          </cell>
          <cell r="C60" t="str">
            <v>Montgomery Primary Academy</v>
          </cell>
          <cell r="D60">
            <v>0</v>
          </cell>
          <cell r="E60">
            <v>16</v>
          </cell>
          <cell r="F60">
            <v>0</v>
          </cell>
          <cell r="G60">
            <v>16</v>
          </cell>
          <cell r="H60">
            <v>0</v>
          </cell>
          <cell r="I60">
            <v>0</v>
          </cell>
          <cell r="J60">
            <v>0</v>
          </cell>
        </row>
        <row r="61">
          <cell r="B61">
            <v>2072</v>
          </cell>
          <cell r="C61" t="str">
            <v>Billesley Primary School</v>
          </cell>
          <cell r="D61">
            <v>0</v>
          </cell>
          <cell r="E61">
            <v>52</v>
          </cell>
          <cell r="F61">
            <v>0</v>
          </cell>
          <cell r="G61">
            <v>52</v>
          </cell>
          <cell r="H61">
            <v>11</v>
          </cell>
          <cell r="I61">
            <v>0</v>
          </cell>
          <cell r="J61">
            <v>11</v>
          </cell>
        </row>
        <row r="62">
          <cell r="B62">
            <v>2073</v>
          </cell>
          <cell r="C62" t="str">
            <v>Kings Rise Academy</v>
          </cell>
          <cell r="D62">
            <v>0</v>
          </cell>
          <cell r="E62">
            <v>31</v>
          </cell>
          <cell r="F62">
            <v>0</v>
          </cell>
          <cell r="G62">
            <v>31</v>
          </cell>
          <cell r="H62">
            <v>8</v>
          </cell>
          <cell r="I62">
            <v>0</v>
          </cell>
          <cell r="J62">
            <v>8</v>
          </cell>
        </row>
        <row r="63">
          <cell r="B63">
            <v>2075</v>
          </cell>
          <cell r="C63" t="str">
            <v>Mansfield Green Primary E-ACT Academy</v>
          </cell>
          <cell r="D63">
            <v>0</v>
          </cell>
          <cell r="E63">
            <v>16</v>
          </cell>
          <cell r="F63">
            <v>0</v>
          </cell>
          <cell r="G63">
            <v>16</v>
          </cell>
          <cell r="H63">
            <v>0</v>
          </cell>
          <cell r="I63">
            <v>0</v>
          </cell>
          <cell r="J63">
            <v>0</v>
          </cell>
        </row>
        <row r="64">
          <cell r="B64">
            <v>2078</v>
          </cell>
          <cell r="C64" t="str">
            <v>Moor Green Primary Academy</v>
          </cell>
          <cell r="D64">
            <v>0</v>
          </cell>
          <cell r="E64">
            <v>26</v>
          </cell>
          <cell r="F64">
            <v>1</v>
          </cell>
          <cell r="G64">
            <v>27</v>
          </cell>
          <cell r="H64">
            <v>9</v>
          </cell>
          <cell r="I64">
            <v>0</v>
          </cell>
          <cell r="J64">
            <v>9</v>
          </cell>
        </row>
        <row r="65">
          <cell r="B65">
            <v>2082</v>
          </cell>
          <cell r="C65" t="str">
            <v>Conway Primary School</v>
          </cell>
          <cell r="D65">
            <v>0</v>
          </cell>
          <cell r="E65">
            <v>26</v>
          </cell>
          <cell r="F65">
            <v>0</v>
          </cell>
          <cell r="G65">
            <v>26</v>
          </cell>
          <cell r="H65">
            <v>0</v>
          </cell>
          <cell r="I65">
            <v>0</v>
          </cell>
          <cell r="J65">
            <v>0</v>
          </cell>
        </row>
        <row r="66">
          <cell r="B66">
            <v>2086</v>
          </cell>
          <cell r="C66" t="str">
            <v>Greet Primary School</v>
          </cell>
          <cell r="D66">
            <v>0</v>
          </cell>
          <cell r="E66">
            <v>35</v>
          </cell>
          <cell r="F66">
            <v>0</v>
          </cell>
          <cell r="G66">
            <v>35</v>
          </cell>
          <cell r="H66">
            <v>0</v>
          </cell>
          <cell r="I66">
            <v>0</v>
          </cell>
          <cell r="J66">
            <v>0</v>
          </cell>
        </row>
        <row r="67">
          <cell r="B67">
            <v>2093</v>
          </cell>
          <cell r="C67" t="str">
            <v>Hall Green Infants School</v>
          </cell>
          <cell r="D67">
            <v>0</v>
          </cell>
          <cell r="E67">
            <v>51</v>
          </cell>
          <cell r="F67">
            <v>0</v>
          </cell>
          <cell r="G67">
            <v>51</v>
          </cell>
          <cell r="H67">
            <v>0</v>
          </cell>
          <cell r="I67">
            <v>0</v>
          </cell>
          <cell r="J67">
            <v>0</v>
          </cell>
        </row>
        <row r="68">
          <cell r="B68">
            <v>2096</v>
          </cell>
          <cell r="C68" t="str">
            <v>Lea Forest Primary Academy</v>
          </cell>
          <cell r="D68">
            <v>0</v>
          </cell>
          <cell r="E68">
            <v>23</v>
          </cell>
          <cell r="F68">
            <v>0</v>
          </cell>
          <cell r="G68">
            <v>23</v>
          </cell>
          <cell r="H68">
            <v>0</v>
          </cell>
          <cell r="I68">
            <v>0</v>
          </cell>
          <cell r="J68">
            <v>0</v>
          </cell>
        </row>
        <row r="69">
          <cell r="B69">
            <v>2097</v>
          </cell>
          <cell r="C69" t="str">
            <v>Story Wood School</v>
          </cell>
          <cell r="D69">
            <v>0</v>
          </cell>
          <cell r="E69">
            <v>17</v>
          </cell>
          <cell r="F69">
            <v>0</v>
          </cell>
          <cell r="G69">
            <v>17</v>
          </cell>
          <cell r="H69">
            <v>5</v>
          </cell>
          <cell r="I69">
            <v>0</v>
          </cell>
          <cell r="J69">
            <v>5</v>
          </cell>
        </row>
        <row r="70">
          <cell r="B70">
            <v>2098</v>
          </cell>
          <cell r="C70" t="str">
            <v>Tame Valley Academy</v>
          </cell>
          <cell r="D70">
            <v>0</v>
          </cell>
          <cell r="E70">
            <v>22</v>
          </cell>
          <cell r="F70">
            <v>0</v>
          </cell>
          <cell r="G70">
            <v>22</v>
          </cell>
          <cell r="H70">
            <v>0</v>
          </cell>
          <cell r="I70">
            <v>0</v>
          </cell>
          <cell r="J70">
            <v>0</v>
          </cell>
        </row>
        <row r="71">
          <cell r="B71">
            <v>2099</v>
          </cell>
          <cell r="C71" t="str">
            <v>Hawthorn Primary School</v>
          </cell>
          <cell r="D71">
            <v>0</v>
          </cell>
          <cell r="E71">
            <v>18</v>
          </cell>
          <cell r="F71">
            <v>0</v>
          </cell>
          <cell r="G71">
            <v>18</v>
          </cell>
          <cell r="H71">
            <v>0</v>
          </cell>
          <cell r="I71">
            <v>0</v>
          </cell>
          <cell r="J71">
            <v>0</v>
          </cell>
        </row>
        <row r="72">
          <cell r="B72">
            <v>2100</v>
          </cell>
          <cell r="C72" t="str">
            <v>Merritts Brook Primary E-ACT Academy</v>
          </cell>
          <cell r="D72">
            <v>0</v>
          </cell>
          <cell r="E72">
            <v>17</v>
          </cell>
          <cell r="F72">
            <v>0</v>
          </cell>
          <cell r="G72">
            <v>17</v>
          </cell>
          <cell r="H72">
            <v>0</v>
          </cell>
          <cell r="I72">
            <v>0</v>
          </cell>
          <cell r="J72">
            <v>0</v>
          </cell>
        </row>
        <row r="73">
          <cell r="B73">
            <v>2102</v>
          </cell>
          <cell r="C73" t="str">
            <v>Oasis Academy Blakenhale Infants</v>
          </cell>
          <cell r="D73">
            <v>0</v>
          </cell>
          <cell r="E73">
            <v>28</v>
          </cell>
          <cell r="F73">
            <v>0</v>
          </cell>
          <cell r="G73">
            <v>28</v>
          </cell>
          <cell r="H73">
            <v>0</v>
          </cell>
          <cell r="I73">
            <v>0</v>
          </cell>
          <cell r="J73">
            <v>0</v>
          </cell>
        </row>
        <row r="74">
          <cell r="B74">
            <v>2103</v>
          </cell>
          <cell r="C74" t="str">
            <v>Oasis Academy Short Heath</v>
          </cell>
          <cell r="D74">
            <v>0</v>
          </cell>
          <cell r="E74">
            <v>36</v>
          </cell>
          <cell r="F74">
            <v>0</v>
          </cell>
          <cell r="G74">
            <v>36</v>
          </cell>
          <cell r="H74">
            <v>16</v>
          </cell>
          <cell r="I74">
            <v>0</v>
          </cell>
          <cell r="J74">
            <v>16</v>
          </cell>
        </row>
        <row r="75">
          <cell r="B75">
            <v>2108</v>
          </cell>
          <cell r="C75" t="str">
            <v>Ward End Primary School</v>
          </cell>
          <cell r="D75">
            <v>0</v>
          </cell>
          <cell r="E75">
            <v>51</v>
          </cell>
          <cell r="F75">
            <v>0</v>
          </cell>
          <cell r="G75">
            <v>51</v>
          </cell>
          <cell r="H75">
            <v>0</v>
          </cell>
          <cell r="I75">
            <v>0</v>
          </cell>
          <cell r="J75">
            <v>0</v>
          </cell>
        </row>
        <row r="76">
          <cell r="B76">
            <v>2109</v>
          </cell>
          <cell r="C76" t="str">
            <v>Four Dwellings Primary Academy</v>
          </cell>
          <cell r="D76">
            <v>0</v>
          </cell>
          <cell r="E76">
            <v>21</v>
          </cell>
          <cell r="F76">
            <v>0</v>
          </cell>
          <cell r="G76">
            <v>21</v>
          </cell>
          <cell r="H76">
            <v>0</v>
          </cell>
          <cell r="I76">
            <v>0</v>
          </cell>
          <cell r="J76">
            <v>0</v>
          </cell>
        </row>
        <row r="77">
          <cell r="B77">
            <v>2110</v>
          </cell>
          <cell r="C77" t="str">
            <v>Oasis Academy Hobmoor</v>
          </cell>
          <cell r="D77">
            <v>0</v>
          </cell>
          <cell r="E77">
            <v>46</v>
          </cell>
          <cell r="F77">
            <v>0</v>
          </cell>
          <cell r="G77">
            <v>46</v>
          </cell>
          <cell r="H77">
            <v>0</v>
          </cell>
          <cell r="I77">
            <v>0</v>
          </cell>
          <cell r="J77">
            <v>0</v>
          </cell>
        </row>
        <row r="78">
          <cell r="B78">
            <v>2115</v>
          </cell>
          <cell r="C78" t="str">
            <v>Kingsland Primary School</v>
          </cell>
          <cell r="D78">
            <v>0</v>
          </cell>
          <cell r="E78">
            <v>19</v>
          </cell>
          <cell r="F78">
            <v>0</v>
          </cell>
          <cell r="G78">
            <v>19</v>
          </cell>
          <cell r="H78">
            <v>6</v>
          </cell>
          <cell r="I78">
            <v>0</v>
          </cell>
          <cell r="J78">
            <v>6</v>
          </cell>
        </row>
        <row r="79">
          <cell r="B79">
            <v>2117</v>
          </cell>
          <cell r="C79" t="str">
            <v>Oasis Academy Boulton</v>
          </cell>
          <cell r="D79">
            <v>1</v>
          </cell>
          <cell r="E79">
            <v>27</v>
          </cell>
          <cell r="F79">
            <v>0</v>
          </cell>
          <cell r="G79">
            <v>27</v>
          </cell>
          <cell r="H79">
            <v>0</v>
          </cell>
          <cell r="I79">
            <v>0</v>
          </cell>
          <cell r="J79">
            <v>0</v>
          </cell>
        </row>
        <row r="80">
          <cell r="B80">
            <v>2119</v>
          </cell>
          <cell r="C80" t="str">
            <v>Lakey Lane Primary School</v>
          </cell>
          <cell r="D80">
            <v>0</v>
          </cell>
          <cell r="E80">
            <v>27</v>
          </cell>
          <cell r="F80">
            <v>0</v>
          </cell>
          <cell r="G80">
            <v>27</v>
          </cell>
          <cell r="H80">
            <v>0</v>
          </cell>
          <cell r="I80">
            <v>0</v>
          </cell>
          <cell r="J80">
            <v>0</v>
          </cell>
        </row>
        <row r="81">
          <cell r="B81">
            <v>2121</v>
          </cell>
          <cell r="C81" t="str">
            <v>Hawkesley Church Primary Academy</v>
          </cell>
          <cell r="D81">
            <v>0</v>
          </cell>
          <cell r="E81">
            <v>20</v>
          </cell>
          <cell r="F81">
            <v>0</v>
          </cell>
          <cell r="G81">
            <v>20</v>
          </cell>
          <cell r="H81">
            <v>0</v>
          </cell>
          <cell r="I81">
            <v>0</v>
          </cell>
          <cell r="J81">
            <v>0</v>
          </cell>
        </row>
        <row r="82">
          <cell r="B82">
            <v>2122</v>
          </cell>
          <cell r="C82" t="str">
            <v>Yarnfield Primary School</v>
          </cell>
          <cell r="D82">
            <v>0</v>
          </cell>
          <cell r="E82">
            <v>48</v>
          </cell>
          <cell r="F82">
            <v>0</v>
          </cell>
          <cell r="G82">
            <v>48</v>
          </cell>
          <cell r="H82">
            <v>1</v>
          </cell>
          <cell r="I82">
            <v>0</v>
          </cell>
          <cell r="J82">
            <v>1</v>
          </cell>
        </row>
        <row r="83">
          <cell r="B83">
            <v>2127</v>
          </cell>
          <cell r="C83" t="str">
            <v>LOZELLS PRIMARY SCHOOL</v>
          </cell>
          <cell r="D83">
            <v>0</v>
          </cell>
          <cell r="E83">
            <v>39</v>
          </cell>
          <cell r="F83">
            <v>0</v>
          </cell>
          <cell r="G83">
            <v>39</v>
          </cell>
          <cell r="H83">
            <v>7</v>
          </cell>
          <cell r="I83">
            <v>0</v>
          </cell>
          <cell r="J83">
            <v>7</v>
          </cell>
        </row>
        <row r="84">
          <cell r="B84">
            <v>2132</v>
          </cell>
          <cell r="C84" t="str">
            <v>Marlborough Primary School</v>
          </cell>
          <cell r="D84">
            <v>0</v>
          </cell>
          <cell r="E84">
            <v>38</v>
          </cell>
          <cell r="F84">
            <v>0</v>
          </cell>
          <cell r="G84">
            <v>38</v>
          </cell>
          <cell r="H84">
            <v>0</v>
          </cell>
          <cell r="I84">
            <v>0</v>
          </cell>
          <cell r="J84">
            <v>0</v>
          </cell>
        </row>
        <row r="85">
          <cell r="B85">
            <v>2136</v>
          </cell>
          <cell r="C85" t="str">
            <v>Woodhouse Primary Academy</v>
          </cell>
          <cell r="D85">
            <v>0</v>
          </cell>
          <cell r="E85">
            <v>34</v>
          </cell>
          <cell r="F85">
            <v>0</v>
          </cell>
          <cell r="G85">
            <v>34</v>
          </cell>
          <cell r="H85">
            <v>14</v>
          </cell>
          <cell r="I85">
            <v>0</v>
          </cell>
          <cell r="J85">
            <v>14</v>
          </cell>
        </row>
        <row r="86">
          <cell r="B86">
            <v>2138</v>
          </cell>
          <cell r="C86" t="str">
            <v>Grestone Academy</v>
          </cell>
          <cell r="D86">
            <v>0</v>
          </cell>
          <cell r="E86">
            <v>30</v>
          </cell>
          <cell r="F86">
            <v>0</v>
          </cell>
          <cell r="G86">
            <v>30</v>
          </cell>
          <cell r="H86">
            <v>7</v>
          </cell>
          <cell r="I86">
            <v>0</v>
          </cell>
          <cell r="J86">
            <v>7</v>
          </cell>
        </row>
        <row r="87">
          <cell r="B87">
            <v>2141</v>
          </cell>
          <cell r="C87" t="str">
            <v>Oasis Academy Foundry</v>
          </cell>
          <cell r="D87">
            <v>0</v>
          </cell>
          <cell r="E87">
            <v>17</v>
          </cell>
          <cell r="F87">
            <v>0</v>
          </cell>
          <cell r="G87">
            <v>17</v>
          </cell>
          <cell r="H87">
            <v>0</v>
          </cell>
          <cell r="I87">
            <v>0</v>
          </cell>
          <cell r="J87">
            <v>0</v>
          </cell>
        </row>
        <row r="88">
          <cell r="B88">
            <v>2142</v>
          </cell>
          <cell r="C88" t="str">
            <v>Nelson Primary School</v>
          </cell>
          <cell r="D88">
            <v>0</v>
          </cell>
          <cell r="E88">
            <v>25</v>
          </cell>
          <cell r="F88">
            <v>0</v>
          </cell>
          <cell r="G88">
            <v>25</v>
          </cell>
          <cell r="H88">
            <v>0</v>
          </cell>
          <cell r="I88">
            <v>0</v>
          </cell>
          <cell r="J88">
            <v>0</v>
          </cell>
        </row>
        <row r="89">
          <cell r="B89">
            <v>2144</v>
          </cell>
          <cell r="C89" t="str">
            <v>Alston Primary School</v>
          </cell>
          <cell r="D89">
            <v>0</v>
          </cell>
          <cell r="E89">
            <v>39</v>
          </cell>
          <cell r="F89">
            <v>0</v>
          </cell>
          <cell r="G89">
            <v>39</v>
          </cell>
          <cell r="H89">
            <v>0</v>
          </cell>
          <cell r="I89">
            <v>0</v>
          </cell>
          <cell r="J89">
            <v>0</v>
          </cell>
        </row>
        <row r="90">
          <cell r="B90">
            <v>2146</v>
          </cell>
          <cell r="C90" t="str">
            <v>Wyndcliffe Primary School</v>
          </cell>
          <cell r="D90">
            <v>0</v>
          </cell>
          <cell r="E90">
            <v>27</v>
          </cell>
          <cell r="F90">
            <v>0</v>
          </cell>
          <cell r="G90">
            <v>27</v>
          </cell>
          <cell r="H90">
            <v>0</v>
          </cell>
          <cell r="I90">
            <v>0</v>
          </cell>
          <cell r="J90">
            <v>0</v>
          </cell>
        </row>
        <row r="91">
          <cell r="B91">
            <v>2149</v>
          </cell>
          <cell r="C91" t="str">
            <v>Paget Primary School</v>
          </cell>
          <cell r="D91">
            <v>0</v>
          </cell>
          <cell r="E91">
            <v>24</v>
          </cell>
          <cell r="F91">
            <v>0</v>
          </cell>
          <cell r="G91">
            <v>24</v>
          </cell>
          <cell r="H91">
            <v>0</v>
          </cell>
          <cell r="I91">
            <v>0</v>
          </cell>
          <cell r="J91">
            <v>0</v>
          </cell>
        </row>
        <row r="92">
          <cell r="B92">
            <v>2150</v>
          </cell>
          <cell r="C92" t="str">
            <v>Park Hill Primary School</v>
          </cell>
          <cell r="D92">
            <v>0</v>
          </cell>
          <cell r="E92">
            <v>24</v>
          </cell>
          <cell r="F92">
            <v>0</v>
          </cell>
          <cell r="G92">
            <v>24</v>
          </cell>
          <cell r="H92">
            <v>0</v>
          </cell>
          <cell r="I92">
            <v>0</v>
          </cell>
          <cell r="J92">
            <v>0</v>
          </cell>
        </row>
        <row r="93">
          <cell r="B93">
            <v>2156</v>
          </cell>
          <cell r="C93" t="str">
            <v>Princethorpe Infant School</v>
          </cell>
          <cell r="D93">
            <v>0</v>
          </cell>
          <cell r="E93">
            <v>22</v>
          </cell>
          <cell r="F93">
            <v>0</v>
          </cell>
          <cell r="G93">
            <v>22</v>
          </cell>
          <cell r="H93">
            <v>0</v>
          </cell>
          <cell r="I93">
            <v>0</v>
          </cell>
          <cell r="J93">
            <v>0</v>
          </cell>
        </row>
        <row r="94">
          <cell r="B94">
            <v>2157</v>
          </cell>
          <cell r="C94" t="str">
            <v>Raddlebarn Primary School</v>
          </cell>
          <cell r="D94">
            <v>0</v>
          </cell>
          <cell r="E94">
            <v>26</v>
          </cell>
          <cell r="F94">
            <v>0</v>
          </cell>
          <cell r="G94">
            <v>26</v>
          </cell>
          <cell r="H94">
            <v>12</v>
          </cell>
          <cell r="I94">
            <v>0</v>
          </cell>
          <cell r="J94">
            <v>12</v>
          </cell>
        </row>
        <row r="95">
          <cell r="B95">
            <v>2161</v>
          </cell>
          <cell r="C95" t="str">
            <v>Rednal Hill Infant School (N.C.)</v>
          </cell>
          <cell r="D95">
            <v>0</v>
          </cell>
          <cell r="E95">
            <v>28</v>
          </cell>
          <cell r="F95">
            <v>0</v>
          </cell>
          <cell r="G95">
            <v>28</v>
          </cell>
          <cell r="H95">
            <v>11</v>
          </cell>
          <cell r="I95">
            <v>0</v>
          </cell>
          <cell r="J95">
            <v>11</v>
          </cell>
        </row>
        <row r="96">
          <cell r="B96">
            <v>2162</v>
          </cell>
          <cell r="C96" t="str">
            <v>Manor Park Primary Academy</v>
          </cell>
          <cell r="D96">
            <v>0</v>
          </cell>
          <cell r="E96">
            <v>16</v>
          </cell>
          <cell r="F96">
            <v>0</v>
          </cell>
          <cell r="G96">
            <v>16</v>
          </cell>
          <cell r="H96">
            <v>0</v>
          </cell>
          <cell r="I96">
            <v>0</v>
          </cell>
          <cell r="J96">
            <v>0</v>
          </cell>
        </row>
        <row r="97">
          <cell r="B97">
            <v>2169</v>
          </cell>
          <cell r="C97" t="str">
            <v>Severne Primary School</v>
          </cell>
          <cell r="D97">
            <v>0</v>
          </cell>
          <cell r="E97">
            <v>17</v>
          </cell>
          <cell r="F97">
            <v>0</v>
          </cell>
          <cell r="G97">
            <v>17</v>
          </cell>
          <cell r="H97">
            <v>2</v>
          </cell>
          <cell r="I97">
            <v>0</v>
          </cell>
          <cell r="J97">
            <v>2</v>
          </cell>
        </row>
        <row r="98">
          <cell r="B98">
            <v>2170</v>
          </cell>
          <cell r="C98" t="str">
            <v>Chandos Primary School</v>
          </cell>
          <cell r="D98">
            <v>5</v>
          </cell>
          <cell r="E98">
            <v>34</v>
          </cell>
          <cell r="F98">
            <v>0</v>
          </cell>
          <cell r="G98">
            <v>34</v>
          </cell>
          <cell r="H98">
            <v>2</v>
          </cell>
          <cell r="I98">
            <v>0</v>
          </cell>
          <cell r="J98">
            <v>2</v>
          </cell>
        </row>
        <row r="99">
          <cell r="B99">
            <v>2171</v>
          </cell>
          <cell r="C99" t="str">
            <v>Bordesley Village Primary School</v>
          </cell>
          <cell r="D99">
            <v>0</v>
          </cell>
          <cell r="E99">
            <v>21</v>
          </cell>
          <cell r="F99">
            <v>0</v>
          </cell>
          <cell r="G99">
            <v>21</v>
          </cell>
          <cell r="H99">
            <v>0</v>
          </cell>
          <cell r="I99">
            <v>0</v>
          </cell>
          <cell r="J99">
            <v>0</v>
          </cell>
        </row>
        <row r="100">
          <cell r="B100">
            <v>2176</v>
          </cell>
          <cell r="C100" t="str">
            <v>Somerville Primary School</v>
          </cell>
          <cell r="D100">
            <v>0</v>
          </cell>
          <cell r="E100">
            <v>62</v>
          </cell>
          <cell r="F100">
            <v>0</v>
          </cell>
          <cell r="G100">
            <v>62</v>
          </cell>
          <cell r="H100">
            <v>0</v>
          </cell>
          <cell r="I100">
            <v>0</v>
          </cell>
          <cell r="J100">
            <v>0</v>
          </cell>
        </row>
        <row r="101">
          <cell r="B101">
            <v>2178</v>
          </cell>
          <cell r="C101" t="str">
            <v>Stanville Primary School</v>
          </cell>
          <cell r="D101">
            <v>0</v>
          </cell>
          <cell r="E101">
            <v>23</v>
          </cell>
          <cell r="F101">
            <v>0</v>
          </cell>
          <cell r="G101">
            <v>23</v>
          </cell>
          <cell r="H101">
            <v>5</v>
          </cell>
          <cell r="I101">
            <v>0</v>
          </cell>
          <cell r="J101">
            <v>5</v>
          </cell>
        </row>
        <row r="102">
          <cell r="B102">
            <v>2180</v>
          </cell>
          <cell r="C102" t="str">
            <v>Yew Tree Community Junior and Infant School (NC)</v>
          </cell>
          <cell r="D102">
            <v>0</v>
          </cell>
          <cell r="E102">
            <v>49</v>
          </cell>
          <cell r="F102">
            <v>0</v>
          </cell>
          <cell r="G102">
            <v>49</v>
          </cell>
          <cell r="H102">
            <v>6</v>
          </cell>
          <cell r="I102">
            <v>0</v>
          </cell>
          <cell r="J102">
            <v>6</v>
          </cell>
        </row>
        <row r="103">
          <cell r="B103">
            <v>2181</v>
          </cell>
          <cell r="C103" t="str">
            <v>Springfield Primary Academy</v>
          </cell>
          <cell r="D103">
            <v>0</v>
          </cell>
          <cell r="E103">
            <v>23</v>
          </cell>
          <cell r="F103">
            <v>0</v>
          </cell>
          <cell r="G103">
            <v>23</v>
          </cell>
          <cell r="H103">
            <v>0</v>
          </cell>
          <cell r="I103">
            <v>0</v>
          </cell>
          <cell r="J103">
            <v>0</v>
          </cell>
        </row>
        <row r="104">
          <cell r="B104">
            <v>2184</v>
          </cell>
          <cell r="C104" t="str">
            <v>STECHFORD PRIMARY SCHOOL</v>
          </cell>
          <cell r="D104">
            <v>0</v>
          </cell>
          <cell r="E104">
            <v>16</v>
          </cell>
          <cell r="F104">
            <v>0</v>
          </cell>
          <cell r="G104">
            <v>16</v>
          </cell>
          <cell r="H104">
            <v>0</v>
          </cell>
          <cell r="I104">
            <v>0</v>
          </cell>
          <cell r="J104">
            <v>0</v>
          </cell>
        </row>
        <row r="105">
          <cell r="B105">
            <v>2185</v>
          </cell>
          <cell r="C105" t="str">
            <v>Colebourne Primary School</v>
          </cell>
          <cell r="D105">
            <v>0</v>
          </cell>
          <cell r="E105">
            <v>38</v>
          </cell>
          <cell r="F105">
            <v>1</v>
          </cell>
          <cell r="G105">
            <v>39</v>
          </cell>
          <cell r="H105">
            <v>9</v>
          </cell>
          <cell r="I105">
            <v>0</v>
          </cell>
          <cell r="J105">
            <v>9</v>
          </cell>
        </row>
        <row r="106">
          <cell r="B106">
            <v>2186</v>
          </cell>
          <cell r="C106" t="str">
            <v>Birchfield Primary School</v>
          </cell>
          <cell r="D106">
            <v>0</v>
          </cell>
          <cell r="E106">
            <v>38</v>
          </cell>
          <cell r="F106">
            <v>0</v>
          </cell>
          <cell r="G106">
            <v>38</v>
          </cell>
          <cell r="H106">
            <v>4</v>
          </cell>
          <cell r="I106">
            <v>0</v>
          </cell>
          <cell r="J106">
            <v>4</v>
          </cell>
        </row>
        <row r="107">
          <cell r="B107">
            <v>2187</v>
          </cell>
          <cell r="C107" t="str">
            <v>SS. Mary and John Catholic Primary School</v>
          </cell>
          <cell r="D107">
            <v>0</v>
          </cell>
          <cell r="E107">
            <v>26</v>
          </cell>
          <cell r="F107">
            <v>0</v>
          </cell>
          <cell r="G107">
            <v>26</v>
          </cell>
          <cell r="H107">
            <v>7</v>
          </cell>
          <cell r="I107">
            <v>0</v>
          </cell>
          <cell r="J107">
            <v>7</v>
          </cell>
        </row>
        <row r="108">
          <cell r="B108">
            <v>2188</v>
          </cell>
          <cell r="C108" t="str">
            <v>Stirchley Primary School</v>
          </cell>
          <cell r="D108">
            <v>0</v>
          </cell>
          <cell r="E108">
            <v>11</v>
          </cell>
          <cell r="F108">
            <v>0</v>
          </cell>
          <cell r="G108">
            <v>11</v>
          </cell>
          <cell r="H108">
            <v>0</v>
          </cell>
          <cell r="I108">
            <v>0</v>
          </cell>
          <cell r="J108">
            <v>0</v>
          </cell>
        </row>
        <row r="109">
          <cell r="B109">
            <v>2189</v>
          </cell>
          <cell r="C109" t="str">
            <v>Ladypool Primary School</v>
          </cell>
          <cell r="D109">
            <v>0</v>
          </cell>
          <cell r="E109">
            <v>12</v>
          </cell>
          <cell r="F109">
            <v>0</v>
          </cell>
          <cell r="G109">
            <v>12</v>
          </cell>
          <cell r="H109">
            <v>0</v>
          </cell>
          <cell r="I109">
            <v>0</v>
          </cell>
          <cell r="J109">
            <v>0</v>
          </cell>
        </row>
        <row r="110">
          <cell r="B110">
            <v>2191</v>
          </cell>
          <cell r="C110" t="str">
            <v>Court Farm Primary School</v>
          </cell>
          <cell r="D110">
            <v>0</v>
          </cell>
          <cell r="E110">
            <v>18</v>
          </cell>
          <cell r="F110">
            <v>0</v>
          </cell>
          <cell r="G110">
            <v>18</v>
          </cell>
          <cell r="H110">
            <v>2</v>
          </cell>
          <cell r="I110">
            <v>0</v>
          </cell>
          <cell r="J110">
            <v>2</v>
          </cell>
        </row>
        <row r="111">
          <cell r="B111">
            <v>2194</v>
          </cell>
          <cell r="C111" t="str">
            <v>City Road Primary School</v>
          </cell>
          <cell r="D111">
            <v>0</v>
          </cell>
          <cell r="E111">
            <v>38</v>
          </cell>
          <cell r="F111">
            <v>0</v>
          </cell>
          <cell r="G111">
            <v>38</v>
          </cell>
          <cell r="H111">
            <v>1</v>
          </cell>
          <cell r="I111">
            <v>0</v>
          </cell>
          <cell r="J111">
            <v>1</v>
          </cell>
        </row>
        <row r="112">
          <cell r="B112">
            <v>2195</v>
          </cell>
          <cell r="C112" t="str">
            <v>Timberley Academy</v>
          </cell>
          <cell r="D112">
            <v>15</v>
          </cell>
          <cell r="E112">
            <v>29</v>
          </cell>
          <cell r="F112">
            <v>0</v>
          </cell>
          <cell r="G112">
            <v>29</v>
          </cell>
          <cell r="H112">
            <v>0</v>
          </cell>
          <cell r="I112">
            <v>0</v>
          </cell>
          <cell r="J112">
            <v>0</v>
          </cell>
        </row>
        <row r="113">
          <cell r="B113">
            <v>2196</v>
          </cell>
          <cell r="C113" t="str">
            <v>Brookfields Primary School</v>
          </cell>
          <cell r="D113">
            <v>0</v>
          </cell>
          <cell r="E113">
            <v>16</v>
          </cell>
          <cell r="F113">
            <v>0</v>
          </cell>
          <cell r="G113">
            <v>16</v>
          </cell>
          <cell r="H113">
            <v>0</v>
          </cell>
          <cell r="I113">
            <v>0</v>
          </cell>
          <cell r="J113">
            <v>0</v>
          </cell>
        </row>
        <row r="114">
          <cell r="B114">
            <v>2204</v>
          </cell>
          <cell r="C114" t="str">
            <v>Sutton Park Primary</v>
          </cell>
          <cell r="D114">
            <v>0</v>
          </cell>
          <cell r="E114">
            <v>20</v>
          </cell>
          <cell r="F114">
            <v>0</v>
          </cell>
          <cell r="G114">
            <v>20</v>
          </cell>
          <cell r="H114">
            <v>4</v>
          </cell>
          <cell r="I114">
            <v>0</v>
          </cell>
          <cell r="J114">
            <v>4</v>
          </cell>
        </row>
        <row r="115">
          <cell r="B115">
            <v>2211</v>
          </cell>
          <cell r="C115" t="str">
            <v>Birches Green Primary</v>
          </cell>
          <cell r="D115">
            <v>0</v>
          </cell>
          <cell r="E115">
            <v>23</v>
          </cell>
          <cell r="F115">
            <v>0</v>
          </cell>
          <cell r="G115">
            <v>23</v>
          </cell>
          <cell r="H115">
            <v>3</v>
          </cell>
          <cell r="I115">
            <v>0</v>
          </cell>
          <cell r="J115">
            <v>3</v>
          </cell>
        </row>
        <row r="116">
          <cell r="B116">
            <v>2227</v>
          </cell>
          <cell r="C116" t="str">
            <v>Yardley Wood Community School (NC)</v>
          </cell>
          <cell r="D116">
            <v>0</v>
          </cell>
          <cell r="E116">
            <v>44</v>
          </cell>
          <cell r="F116">
            <v>0</v>
          </cell>
          <cell r="G116">
            <v>44</v>
          </cell>
          <cell r="H116">
            <v>9</v>
          </cell>
          <cell r="I116">
            <v>0</v>
          </cell>
          <cell r="J116">
            <v>9</v>
          </cell>
        </row>
        <row r="117">
          <cell r="B117">
            <v>2231</v>
          </cell>
          <cell r="C117" t="str">
            <v>Yorkmead Primary School</v>
          </cell>
          <cell r="D117">
            <v>0</v>
          </cell>
          <cell r="E117">
            <v>36</v>
          </cell>
          <cell r="F117">
            <v>0</v>
          </cell>
          <cell r="G117">
            <v>36</v>
          </cell>
          <cell r="H117">
            <v>4</v>
          </cell>
          <cell r="I117">
            <v>0</v>
          </cell>
          <cell r="J117">
            <v>4</v>
          </cell>
        </row>
        <row r="118">
          <cell r="B118">
            <v>2238</v>
          </cell>
          <cell r="C118" t="str">
            <v>Broadmeadow Infant &amp; Nursery School</v>
          </cell>
          <cell r="D118">
            <v>0</v>
          </cell>
          <cell r="E118">
            <v>21</v>
          </cell>
          <cell r="F118">
            <v>0</v>
          </cell>
          <cell r="G118">
            <v>21</v>
          </cell>
          <cell r="H118">
            <v>10</v>
          </cell>
          <cell r="I118">
            <v>0</v>
          </cell>
          <cell r="J118">
            <v>10</v>
          </cell>
        </row>
        <row r="119">
          <cell r="B119">
            <v>2239</v>
          </cell>
          <cell r="C119" t="str">
            <v>Bellfield Infant School</v>
          </cell>
          <cell r="D119">
            <v>0</v>
          </cell>
          <cell r="E119">
            <v>27</v>
          </cell>
          <cell r="F119">
            <v>0</v>
          </cell>
          <cell r="G119">
            <v>27</v>
          </cell>
          <cell r="H119">
            <v>8</v>
          </cell>
          <cell r="I119">
            <v>0</v>
          </cell>
          <cell r="J119">
            <v>8</v>
          </cell>
        </row>
        <row r="120">
          <cell r="B120">
            <v>2245</v>
          </cell>
          <cell r="C120" t="str">
            <v>Welsh House Farm Community School</v>
          </cell>
          <cell r="D120">
            <v>0</v>
          </cell>
          <cell r="E120">
            <v>20</v>
          </cell>
          <cell r="F120">
            <v>0</v>
          </cell>
          <cell r="G120">
            <v>20</v>
          </cell>
          <cell r="H120">
            <v>0</v>
          </cell>
          <cell r="I120">
            <v>0</v>
          </cell>
          <cell r="J120">
            <v>0</v>
          </cell>
        </row>
        <row r="121">
          <cell r="B121">
            <v>2251</v>
          </cell>
          <cell r="C121" t="str">
            <v>CHILCOTE PRIMARY SCHOOL</v>
          </cell>
          <cell r="D121">
            <v>0</v>
          </cell>
          <cell r="E121">
            <v>24</v>
          </cell>
          <cell r="F121">
            <v>0</v>
          </cell>
          <cell r="G121">
            <v>24</v>
          </cell>
          <cell r="H121">
            <v>21</v>
          </cell>
          <cell r="I121">
            <v>0</v>
          </cell>
          <cell r="J121">
            <v>21</v>
          </cell>
        </row>
        <row r="122">
          <cell r="B122">
            <v>2293</v>
          </cell>
          <cell r="C122" t="str">
            <v>William Murdoch Primary School</v>
          </cell>
          <cell r="D122">
            <v>0</v>
          </cell>
          <cell r="E122">
            <v>51</v>
          </cell>
          <cell r="F122">
            <v>0</v>
          </cell>
          <cell r="G122">
            <v>51</v>
          </cell>
          <cell r="H122">
            <v>0</v>
          </cell>
          <cell r="I122">
            <v>0</v>
          </cell>
          <cell r="J122">
            <v>0</v>
          </cell>
        </row>
        <row r="123">
          <cell r="B123">
            <v>2299</v>
          </cell>
          <cell r="C123" t="str">
            <v>Cottesbrooke Infant &amp; Nursery School</v>
          </cell>
          <cell r="D123">
            <v>0</v>
          </cell>
          <cell r="E123">
            <v>57</v>
          </cell>
          <cell r="F123">
            <v>0</v>
          </cell>
          <cell r="G123">
            <v>57</v>
          </cell>
          <cell r="H123">
            <v>12</v>
          </cell>
          <cell r="I123">
            <v>0</v>
          </cell>
          <cell r="J123">
            <v>12</v>
          </cell>
        </row>
        <row r="124">
          <cell r="B124">
            <v>2300</v>
          </cell>
          <cell r="C124" t="str">
            <v>ARDEN PRIMARY SCHOOL NC</v>
          </cell>
          <cell r="D124">
            <v>0</v>
          </cell>
          <cell r="E124">
            <v>71</v>
          </cell>
          <cell r="F124">
            <v>0</v>
          </cell>
          <cell r="G124">
            <v>71</v>
          </cell>
          <cell r="H124">
            <v>6</v>
          </cell>
          <cell r="I124">
            <v>0</v>
          </cell>
          <cell r="J124">
            <v>6</v>
          </cell>
        </row>
        <row r="125">
          <cell r="B125">
            <v>2308</v>
          </cell>
          <cell r="C125" t="str">
            <v>Welford Primary School</v>
          </cell>
          <cell r="D125">
            <v>0</v>
          </cell>
          <cell r="E125">
            <v>34</v>
          </cell>
          <cell r="F125">
            <v>0</v>
          </cell>
          <cell r="G125">
            <v>34</v>
          </cell>
          <cell r="H125">
            <v>7</v>
          </cell>
          <cell r="I125">
            <v>0</v>
          </cell>
          <cell r="J125">
            <v>7</v>
          </cell>
        </row>
        <row r="126">
          <cell r="B126">
            <v>2309</v>
          </cell>
          <cell r="C126" t="str">
            <v>Heathfield Primary School</v>
          </cell>
          <cell r="D126">
            <v>0</v>
          </cell>
          <cell r="E126">
            <v>36</v>
          </cell>
          <cell r="F126">
            <v>0</v>
          </cell>
          <cell r="G126">
            <v>36</v>
          </cell>
          <cell r="H126">
            <v>7</v>
          </cell>
          <cell r="I126">
            <v>0</v>
          </cell>
          <cell r="J126">
            <v>7</v>
          </cell>
        </row>
        <row r="127">
          <cell r="B127">
            <v>2317</v>
          </cell>
          <cell r="C127" t="str">
            <v>Worlds End Infant NC School</v>
          </cell>
          <cell r="D127">
            <v>0</v>
          </cell>
          <cell r="E127">
            <v>45</v>
          </cell>
          <cell r="F127">
            <v>0</v>
          </cell>
          <cell r="G127">
            <v>45</v>
          </cell>
          <cell r="H127">
            <v>21</v>
          </cell>
          <cell r="I127">
            <v>0</v>
          </cell>
          <cell r="J127">
            <v>21</v>
          </cell>
        </row>
        <row r="128">
          <cell r="B128">
            <v>2402</v>
          </cell>
          <cell r="C128" t="str">
            <v>Boldmere Infant School and Nursery</v>
          </cell>
          <cell r="D128">
            <v>0</v>
          </cell>
          <cell r="E128">
            <v>33</v>
          </cell>
          <cell r="F128">
            <v>0</v>
          </cell>
          <cell r="G128">
            <v>33</v>
          </cell>
          <cell r="H128">
            <v>18</v>
          </cell>
          <cell r="I128">
            <v>0</v>
          </cell>
          <cell r="J128">
            <v>18</v>
          </cell>
        </row>
        <row r="129">
          <cell r="B129">
            <v>2429</v>
          </cell>
          <cell r="C129" t="str">
            <v>Holland House Infant School and Nursery</v>
          </cell>
          <cell r="D129">
            <v>1</v>
          </cell>
          <cell r="E129">
            <v>27</v>
          </cell>
          <cell r="F129">
            <v>0</v>
          </cell>
          <cell r="G129">
            <v>27</v>
          </cell>
          <cell r="H129">
            <v>0</v>
          </cell>
          <cell r="I129">
            <v>0</v>
          </cell>
          <cell r="J129">
            <v>0</v>
          </cell>
        </row>
        <row r="130">
          <cell r="B130">
            <v>2434</v>
          </cell>
          <cell r="C130" t="str">
            <v>Hillstone Primary School</v>
          </cell>
          <cell r="D130">
            <v>0</v>
          </cell>
          <cell r="E130">
            <v>41</v>
          </cell>
          <cell r="F130">
            <v>0</v>
          </cell>
          <cell r="G130">
            <v>41</v>
          </cell>
          <cell r="H130">
            <v>23</v>
          </cell>
          <cell r="I130">
            <v>0</v>
          </cell>
          <cell r="J130">
            <v>23</v>
          </cell>
        </row>
        <row r="131">
          <cell r="B131">
            <v>2435</v>
          </cell>
          <cell r="C131" t="str">
            <v>BENSON COMMUNITY SCHOOL</v>
          </cell>
          <cell r="D131">
            <v>0</v>
          </cell>
          <cell r="E131">
            <v>18</v>
          </cell>
          <cell r="F131">
            <v>0</v>
          </cell>
          <cell r="G131">
            <v>18</v>
          </cell>
          <cell r="H131">
            <v>0</v>
          </cell>
          <cell r="I131">
            <v>0</v>
          </cell>
          <cell r="J131">
            <v>0</v>
          </cell>
        </row>
        <row r="132">
          <cell r="B132">
            <v>2441</v>
          </cell>
          <cell r="C132" t="str">
            <v>Kingsthorne Primary School</v>
          </cell>
          <cell r="D132">
            <v>0</v>
          </cell>
          <cell r="E132">
            <v>15</v>
          </cell>
          <cell r="F132">
            <v>0</v>
          </cell>
          <cell r="G132">
            <v>15</v>
          </cell>
          <cell r="H132">
            <v>0</v>
          </cell>
          <cell r="I132">
            <v>0</v>
          </cell>
          <cell r="J132">
            <v>0</v>
          </cell>
        </row>
        <row r="133">
          <cell r="B133">
            <v>2443</v>
          </cell>
          <cell r="C133" t="str">
            <v>Aston Tower Community Primary School</v>
          </cell>
          <cell r="D133">
            <v>0</v>
          </cell>
          <cell r="E133">
            <v>14</v>
          </cell>
          <cell r="F133">
            <v>0</v>
          </cell>
          <cell r="G133">
            <v>14</v>
          </cell>
          <cell r="H133">
            <v>0</v>
          </cell>
          <cell r="I133">
            <v>0</v>
          </cell>
          <cell r="J133">
            <v>0</v>
          </cell>
        </row>
        <row r="134">
          <cell r="B134">
            <v>2447</v>
          </cell>
          <cell r="C134" t="str">
            <v>The Oval School</v>
          </cell>
          <cell r="D134">
            <v>0</v>
          </cell>
          <cell r="E134">
            <v>51</v>
          </cell>
          <cell r="F134">
            <v>0</v>
          </cell>
          <cell r="G134">
            <v>51</v>
          </cell>
          <cell r="H134">
            <v>0</v>
          </cell>
          <cell r="I134">
            <v>0</v>
          </cell>
          <cell r="J134">
            <v>0</v>
          </cell>
        </row>
        <row r="135">
          <cell r="B135">
            <v>2449</v>
          </cell>
          <cell r="C135" t="str">
            <v>Twickenham Primary School</v>
          </cell>
          <cell r="D135">
            <v>0</v>
          </cell>
          <cell r="E135">
            <v>34</v>
          </cell>
          <cell r="F135">
            <v>0</v>
          </cell>
          <cell r="G135">
            <v>34</v>
          </cell>
          <cell r="H135">
            <v>3</v>
          </cell>
          <cell r="I135">
            <v>0</v>
          </cell>
          <cell r="J135">
            <v>3</v>
          </cell>
        </row>
        <row r="136">
          <cell r="B136">
            <v>2450</v>
          </cell>
          <cell r="C136" t="str">
            <v>Barr View Primary &amp; Nursery Academy</v>
          </cell>
          <cell r="D136">
            <v>0</v>
          </cell>
          <cell r="E136">
            <v>32</v>
          </cell>
          <cell r="F136">
            <v>0</v>
          </cell>
          <cell r="G136">
            <v>32</v>
          </cell>
          <cell r="H136">
            <v>17</v>
          </cell>
          <cell r="I136">
            <v>0</v>
          </cell>
          <cell r="J136">
            <v>17</v>
          </cell>
        </row>
        <row r="137">
          <cell r="B137">
            <v>2453</v>
          </cell>
          <cell r="C137" t="str">
            <v>Leigh Primary School</v>
          </cell>
          <cell r="D137">
            <v>0</v>
          </cell>
          <cell r="E137">
            <v>27</v>
          </cell>
          <cell r="F137">
            <v>0</v>
          </cell>
          <cell r="G137">
            <v>27</v>
          </cell>
          <cell r="H137">
            <v>0</v>
          </cell>
          <cell r="I137">
            <v>0</v>
          </cell>
          <cell r="J137">
            <v>0</v>
          </cell>
        </row>
        <row r="138">
          <cell r="B138">
            <v>2454</v>
          </cell>
          <cell r="C138" t="str">
            <v>Elms Farm Primary School</v>
          </cell>
          <cell r="D138">
            <v>0</v>
          </cell>
          <cell r="E138">
            <v>34</v>
          </cell>
          <cell r="F138">
            <v>0</v>
          </cell>
          <cell r="G138">
            <v>34</v>
          </cell>
          <cell r="H138">
            <v>5</v>
          </cell>
          <cell r="I138">
            <v>0</v>
          </cell>
          <cell r="J138">
            <v>5</v>
          </cell>
        </row>
        <row r="139">
          <cell r="B139">
            <v>2455</v>
          </cell>
          <cell r="C139" t="str">
            <v>Heathlands Primary Academy</v>
          </cell>
          <cell r="D139">
            <v>0</v>
          </cell>
          <cell r="E139">
            <v>27</v>
          </cell>
          <cell r="F139">
            <v>0</v>
          </cell>
          <cell r="G139">
            <v>27</v>
          </cell>
          <cell r="H139">
            <v>4</v>
          </cell>
          <cell r="I139">
            <v>0</v>
          </cell>
          <cell r="J139">
            <v>4</v>
          </cell>
        </row>
        <row r="140">
          <cell r="B140">
            <v>2457</v>
          </cell>
          <cell r="C140" t="str">
            <v>NELSON MANDELA SCHOOL</v>
          </cell>
          <cell r="D140">
            <v>0</v>
          </cell>
          <cell r="E140">
            <v>43</v>
          </cell>
          <cell r="F140">
            <v>0</v>
          </cell>
          <cell r="G140">
            <v>43</v>
          </cell>
          <cell r="H140">
            <v>0</v>
          </cell>
          <cell r="I140">
            <v>0</v>
          </cell>
          <cell r="J140">
            <v>0</v>
          </cell>
        </row>
        <row r="141">
          <cell r="B141">
            <v>2458</v>
          </cell>
          <cell r="C141" t="str">
            <v>Parkfield Community School</v>
          </cell>
          <cell r="D141">
            <v>0</v>
          </cell>
          <cell r="E141">
            <v>43</v>
          </cell>
          <cell r="F141">
            <v>0</v>
          </cell>
          <cell r="G141">
            <v>43</v>
          </cell>
          <cell r="H141">
            <v>0</v>
          </cell>
          <cell r="I141">
            <v>0</v>
          </cell>
          <cell r="J141">
            <v>0</v>
          </cell>
        </row>
        <row r="142">
          <cell r="B142">
            <v>2460</v>
          </cell>
          <cell r="C142" t="str">
            <v>Robin Hood Academy</v>
          </cell>
          <cell r="D142">
            <v>0</v>
          </cell>
          <cell r="E142">
            <v>31</v>
          </cell>
          <cell r="F142">
            <v>0</v>
          </cell>
          <cell r="G142">
            <v>31</v>
          </cell>
          <cell r="H142">
            <v>9</v>
          </cell>
          <cell r="I142">
            <v>0</v>
          </cell>
          <cell r="J142">
            <v>9</v>
          </cell>
        </row>
        <row r="143">
          <cell r="B143">
            <v>2463</v>
          </cell>
          <cell r="C143" t="str">
            <v>Mere Green Primary School</v>
          </cell>
          <cell r="D143">
            <v>0</v>
          </cell>
          <cell r="E143">
            <v>33</v>
          </cell>
          <cell r="F143">
            <v>0</v>
          </cell>
          <cell r="G143">
            <v>33</v>
          </cell>
          <cell r="H143">
            <v>16</v>
          </cell>
          <cell r="I143">
            <v>0</v>
          </cell>
          <cell r="J143">
            <v>16</v>
          </cell>
        </row>
        <row r="144">
          <cell r="B144">
            <v>2465</v>
          </cell>
          <cell r="C144" t="str">
            <v>Calshot Primary School</v>
          </cell>
          <cell r="D144">
            <v>0</v>
          </cell>
          <cell r="E144">
            <v>29</v>
          </cell>
          <cell r="F144">
            <v>0</v>
          </cell>
          <cell r="G144">
            <v>29</v>
          </cell>
          <cell r="H144">
            <v>0</v>
          </cell>
          <cell r="I144">
            <v>0</v>
          </cell>
          <cell r="J144">
            <v>0</v>
          </cell>
        </row>
        <row r="145">
          <cell r="B145">
            <v>2466</v>
          </cell>
          <cell r="C145" t="str">
            <v>Grove Junior and Infant School</v>
          </cell>
          <cell r="D145">
            <v>0</v>
          </cell>
          <cell r="E145">
            <v>38</v>
          </cell>
          <cell r="F145">
            <v>0</v>
          </cell>
          <cell r="G145">
            <v>38</v>
          </cell>
          <cell r="H145">
            <v>5</v>
          </cell>
          <cell r="I145">
            <v>0</v>
          </cell>
          <cell r="J145">
            <v>5</v>
          </cell>
        </row>
        <row r="146">
          <cell r="B146">
            <v>2471</v>
          </cell>
          <cell r="C146" t="str">
            <v>Westminster Primary School</v>
          </cell>
          <cell r="D146">
            <v>0</v>
          </cell>
          <cell r="E146">
            <v>40</v>
          </cell>
          <cell r="F146">
            <v>0</v>
          </cell>
          <cell r="G146">
            <v>40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>
            <v>2478</v>
          </cell>
          <cell r="C147" t="str">
            <v>Whitehouse Common Primary School</v>
          </cell>
          <cell r="D147">
            <v>0</v>
          </cell>
          <cell r="E147">
            <v>29</v>
          </cell>
          <cell r="F147">
            <v>0</v>
          </cell>
          <cell r="G147">
            <v>29</v>
          </cell>
          <cell r="H147">
            <v>23</v>
          </cell>
          <cell r="I147">
            <v>0</v>
          </cell>
          <cell r="J147">
            <v>23</v>
          </cell>
        </row>
        <row r="148">
          <cell r="B148">
            <v>2479</v>
          </cell>
          <cell r="C148" t="str">
            <v>Anglesey Primary School</v>
          </cell>
          <cell r="D148">
            <v>0</v>
          </cell>
          <cell r="E148">
            <v>61</v>
          </cell>
          <cell r="F148">
            <v>0</v>
          </cell>
          <cell r="G148">
            <v>61</v>
          </cell>
          <cell r="H148">
            <v>4</v>
          </cell>
          <cell r="I148">
            <v>0</v>
          </cell>
          <cell r="J148">
            <v>4</v>
          </cell>
        </row>
        <row r="149">
          <cell r="B149">
            <v>2480</v>
          </cell>
          <cell r="C149" t="str">
            <v>Wychall Primary School</v>
          </cell>
          <cell r="D149">
            <v>0</v>
          </cell>
          <cell r="E149">
            <v>3</v>
          </cell>
          <cell r="F149">
            <v>0</v>
          </cell>
          <cell r="G149">
            <v>3</v>
          </cell>
          <cell r="H149">
            <v>3</v>
          </cell>
          <cell r="I149">
            <v>0</v>
          </cell>
          <cell r="J149">
            <v>3</v>
          </cell>
        </row>
        <row r="150">
          <cell r="B150">
            <v>2481</v>
          </cell>
          <cell r="C150" t="str">
            <v>Rookery School</v>
          </cell>
          <cell r="D150">
            <v>0</v>
          </cell>
          <cell r="E150">
            <v>36</v>
          </cell>
          <cell r="F150">
            <v>0</v>
          </cell>
          <cell r="G150">
            <v>36</v>
          </cell>
          <cell r="H150">
            <v>2</v>
          </cell>
          <cell r="I150">
            <v>0</v>
          </cell>
          <cell r="J150">
            <v>2</v>
          </cell>
        </row>
        <row r="151">
          <cell r="B151">
            <v>2482</v>
          </cell>
          <cell r="C151" t="str">
            <v>Wattville Primary School</v>
          </cell>
          <cell r="D151">
            <v>0</v>
          </cell>
          <cell r="E151">
            <v>36</v>
          </cell>
          <cell r="F151">
            <v>0</v>
          </cell>
          <cell r="G151">
            <v>36</v>
          </cell>
          <cell r="H151">
            <v>0</v>
          </cell>
          <cell r="I151">
            <v>0</v>
          </cell>
          <cell r="J151">
            <v>0</v>
          </cell>
        </row>
        <row r="152">
          <cell r="B152">
            <v>2486</v>
          </cell>
          <cell r="C152" t="str">
            <v>Forestdale Primary School</v>
          </cell>
          <cell r="D152">
            <v>0</v>
          </cell>
          <cell r="E152">
            <v>11</v>
          </cell>
          <cell r="F152">
            <v>0</v>
          </cell>
          <cell r="G152">
            <v>11</v>
          </cell>
          <cell r="H152">
            <v>0</v>
          </cell>
          <cell r="I152">
            <v>0</v>
          </cell>
          <cell r="J152">
            <v>0</v>
          </cell>
        </row>
        <row r="153">
          <cell r="B153">
            <v>3002</v>
          </cell>
          <cell r="C153" t="str">
            <v>Christ Church C.E. Primary (NC) School</v>
          </cell>
          <cell r="D153">
            <v>0</v>
          </cell>
          <cell r="E153">
            <v>19</v>
          </cell>
          <cell r="F153">
            <v>0</v>
          </cell>
          <cell r="G153">
            <v>19</v>
          </cell>
          <cell r="H153">
            <v>0</v>
          </cell>
          <cell r="I153">
            <v>0</v>
          </cell>
          <cell r="J153">
            <v>0</v>
          </cell>
        </row>
        <row r="154">
          <cell r="B154">
            <v>3015</v>
          </cell>
          <cell r="C154" t="str">
            <v>St Mary's CofE Primary &amp; Nursery Academy Handsworth</v>
          </cell>
          <cell r="D154">
            <v>0</v>
          </cell>
          <cell r="E154">
            <v>21</v>
          </cell>
          <cell r="F154">
            <v>0</v>
          </cell>
          <cell r="G154">
            <v>21</v>
          </cell>
          <cell r="H154">
            <v>2</v>
          </cell>
          <cell r="I154">
            <v>0</v>
          </cell>
          <cell r="J154">
            <v>2</v>
          </cell>
        </row>
        <row r="155">
          <cell r="B155">
            <v>3302</v>
          </cell>
          <cell r="C155" t="str">
            <v>St Barnabas CE Primary School</v>
          </cell>
          <cell r="D155">
            <v>0</v>
          </cell>
          <cell r="E155">
            <v>36</v>
          </cell>
          <cell r="F155">
            <v>0</v>
          </cell>
          <cell r="G155">
            <v>36</v>
          </cell>
          <cell r="H155">
            <v>10</v>
          </cell>
          <cell r="I155">
            <v>0</v>
          </cell>
          <cell r="J155">
            <v>10</v>
          </cell>
        </row>
        <row r="156">
          <cell r="B156">
            <v>3306</v>
          </cell>
          <cell r="C156" t="str">
            <v>St John's CE Primary School</v>
          </cell>
          <cell r="D156">
            <v>0</v>
          </cell>
          <cell r="E156">
            <v>49</v>
          </cell>
          <cell r="F156">
            <v>0</v>
          </cell>
          <cell r="G156">
            <v>49</v>
          </cell>
          <cell r="H156">
            <v>1</v>
          </cell>
          <cell r="I156">
            <v>0</v>
          </cell>
          <cell r="J156">
            <v>1</v>
          </cell>
        </row>
        <row r="157">
          <cell r="B157">
            <v>3310</v>
          </cell>
          <cell r="C157" t="str">
            <v>St Vincent's Catholic Primary School</v>
          </cell>
          <cell r="D157">
            <v>0</v>
          </cell>
          <cell r="E157">
            <v>15</v>
          </cell>
          <cell r="F157">
            <v>0</v>
          </cell>
          <cell r="G157">
            <v>15</v>
          </cell>
          <cell r="H157">
            <v>1</v>
          </cell>
          <cell r="I157">
            <v>0</v>
          </cell>
          <cell r="J157">
            <v>1</v>
          </cell>
        </row>
        <row r="158">
          <cell r="B158">
            <v>3311</v>
          </cell>
          <cell r="C158" t="str">
            <v>St Michael's Church of England Primary School</v>
          </cell>
          <cell r="D158">
            <v>0</v>
          </cell>
          <cell r="E158">
            <v>18</v>
          </cell>
          <cell r="F158">
            <v>0</v>
          </cell>
          <cell r="G158">
            <v>18</v>
          </cell>
          <cell r="H158">
            <v>5</v>
          </cell>
          <cell r="I158">
            <v>0</v>
          </cell>
          <cell r="J158">
            <v>5</v>
          </cell>
        </row>
        <row r="159">
          <cell r="B159">
            <v>3314</v>
          </cell>
          <cell r="C159" t="str">
            <v>ST Thomas CE Academy</v>
          </cell>
          <cell r="D159">
            <v>0</v>
          </cell>
          <cell r="E159">
            <v>26</v>
          </cell>
          <cell r="F159">
            <v>0</v>
          </cell>
          <cell r="G159">
            <v>26</v>
          </cell>
          <cell r="H159">
            <v>3</v>
          </cell>
          <cell r="I159">
            <v>0</v>
          </cell>
          <cell r="J159">
            <v>3</v>
          </cell>
        </row>
        <row r="160">
          <cell r="B160">
            <v>3317</v>
          </cell>
          <cell r="C160" t="str">
            <v>Holy Family Catholic Primary School</v>
          </cell>
          <cell r="D160">
            <v>0</v>
          </cell>
          <cell r="E160">
            <v>22</v>
          </cell>
          <cell r="F160">
            <v>0</v>
          </cell>
          <cell r="G160">
            <v>22</v>
          </cell>
          <cell r="H160">
            <v>2</v>
          </cell>
          <cell r="I160">
            <v>0</v>
          </cell>
          <cell r="J160">
            <v>2</v>
          </cell>
        </row>
        <row r="161">
          <cell r="B161">
            <v>3319</v>
          </cell>
          <cell r="C161" t="str">
            <v>Christ The King Catholic Primary School</v>
          </cell>
          <cell r="D161">
            <v>0</v>
          </cell>
          <cell r="E161">
            <v>33</v>
          </cell>
          <cell r="F161">
            <v>0</v>
          </cell>
          <cell r="G161">
            <v>33</v>
          </cell>
          <cell r="H161">
            <v>13</v>
          </cell>
          <cell r="I161">
            <v>0</v>
          </cell>
          <cell r="J161">
            <v>13</v>
          </cell>
        </row>
        <row r="162">
          <cell r="B162">
            <v>3322</v>
          </cell>
          <cell r="C162" t="str">
            <v>Maryvale Catholic Primary School</v>
          </cell>
          <cell r="D162">
            <v>0</v>
          </cell>
          <cell r="E162">
            <v>12</v>
          </cell>
          <cell r="F162">
            <v>0</v>
          </cell>
          <cell r="G162">
            <v>12</v>
          </cell>
          <cell r="H162">
            <v>5</v>
          </cell>
          <cell r="I162">
            <v>0</v>
          </cell>
          <cell r="J162">
            <v>5</v>
          </cell>
        </row>
        <row r="163">
          <cell r="B163">
            <v>3323</v>
          </cell>
          <cell r="C163" t="str">
            <v>Oratory R.C. Primary and Nursery School</v>
          </cell>
          <cell r="D163">
            <v>0</v>
          </cell>
          <cell r="E163">
            <v>14</v>
          </cell>
          <cell r="F163">
            <v>0</v>
          </cell>
          <cell r="G163">
            <v>14</v>
          </cell>
          <cell r="H163">
            <v>0</v>
          </cell>
          <cell r="I163">
            <v>0</v>
          </cell>
          <cell r="J163">
            <v>0</v>
          </cell>
        </row>
        <row r="164">
          <cell r="B164">
            <v>3325</v>
          </cell>
          <cell r="C164" t="str">
            <v>The Rosary Catholic Primary School</v>
          </cell>
          <cell r="D164">
            <v>0</v>
          </cell>
          <cell r="E164">
            <v>24</v>
          </cell>
          <cell r="F164">
            <v>0</v>
          </cell>
          <cell r="G164">
            <v>24</v>
          </cell>
          <cell r="H164">
            <v>1</v>
          </cell>
          <cell r="I164">
            <v>0</v>
          </cell>
          <cell r="J164">
            <v>1</v>
          </cell>
        </row>
        <row r="165">
          <cell r="B165">
            <v>3328</v>
          </cell>
          <cell r="C165" t="str">
            <v>Our Lady of Lourdes Catholic Primary (NC)</v>
          </cell>
          <cell r="D165">
            <v>0</v>
          </cell>
          <cell r="E165">
            <v>22</v>
          </cell>
          <cell r="F165">
            <v>0</v>
          </cell>
          <cell r="G165">
            <v>22</v>
          </cell>
          <cell r="H165">
            <v>0</v>
          </cell>
          <cell r="I165">
            <v>0</v>
          </cell>
          <cell r="J165">
            <v>0</v>
          </cell>
        </row>
        <row r="166">
          <cell r="B166">
            <v>3329</v>
          </cell>
          <cell r="C166" t="str">
            <v>St Augustine's Catholic Primary School</v>
          </cell>
          <cell r="D166">
            <v>0</v>
          </cell>
          <cell r="E166">
            <v>33</v>
          </cell>
          <cell r="F166">
            <v>0</v>
          </cell>
          <cell r="G166">
            <v>33</v>
          </cell>
          <cell r="H166">
            <v>0</v>
          </cell>
          <cell r="I166">
            <v>0</v>
          </cell>
          <cell r="J166">
            <v>0</v>
          </cell>
        </row>
        <row r="167">
          <cell r="B167">
            <v>3330</v>
          </cell>
          <cell r="C167" t="str">
            <v>St. Brigid's Catholic Primary School</v>
          </cell>
          <cell r="D167">
            <v>0</v>
          </cell>
          <cell r="E167">
            <v>29</v>
          </cell>
          <cell r="F167">
            <v>0</v>
          </cell>
          <cell r="G167">
            <v>29</v>
          </cell>
          <cell r="H167">
            <v>12</v>
          </cell>
          <cell r="I167">
            <v>0</v>
          </cell>
          <cell r="J167">
            <v>12</v>
          </cell>
        </row>
        <row r="168">
          <cell r="B168">
            <v>3331</v>
          </cell>
          <cell r="C168" t="str">
            <v>St. Catherine of Siena Catholic Primary School</v>
          </cell>
          <cell r="D168">
            <v>0</v>
          </cell>
          <cell r="E168">
            <v>30</v>
          </cell>
          <cell r="F168">
            <v>0</v>
          </cell>
          <cell r="G168">
            <v>30</v>
          </cell>
          <cell r="H168">
            <v>5</v>
          </cell>
          <cell r="I168">
            <v>0</v>
          </cell>
          <cell r="J168">
            <v>5</v>
          </cell>
        </row>
        <row r="169">
          <cell r="B169">
            <v>3346</v>
          </cell>
          <cell r="C169" t="str">
            <v>St Patrick and St Edmund's Catholic Primary School</v>
          </cell>
          <cell r="D169">
            <v>0</v>
          </cell>
          <cell r="E169">
            <v>21</v>
          </cell>
          <cell r="F169">
            <v>0</v>
          </cell>
          <cell r="G169">
            <v>21</v>
          </cell>
          <cell r="H169">
            <v>4</v>
          </cell>
          <cell r="I169">
            <v>0</v>
          </cell>
          <cell r="J169">
            <v>4</v>
          </cell>
        </row>
        <row r="170">
          <cell r="B170">
            <v>3351</v>
          </cell>
          <cell r="C170" t="str">
            <v>Our Lady and St Rose of Lima Catholic Primary &amp; Nursery School</v>
          </cell>
          <cell r="D170">
            <v>0</v>
          </cell>
          <cell r="E170">
            <v>23</v>
          </cell>
          <cell r="F170">
            <v>0</v>
          </cell>
          <cell r="G170">
            <v>23</v>
          </cell>
          <cell r="H170">
            <v>4</v>
          </cell>
          <cell r="I170">
            <v>0</v>
          </cell>
          <cell r="J170">
            <v>4</v>
          </cell>
        </row>
        <row r="171">
          <cell r="B171">
            <v>3352</v>
          </cell>
          <cell r="C171" t="str">
            <v>King David Primary School</v>
          </cell>
          <cell r="D171">
            <v>0</v>
          </cell>
          <cell r="E171">
            <v>21</v>
          </cell>
          <cell r="F171">
            <v>0</v>
          </cell>
          <cell r="G171">
            <v>21</v>
          </cell>
          <cell r="H171">
            <v>3</v>
          </cell>
          <cell r="I171">
            <v>0</v>
          </cell>
          <cell r="J171">
            <v>3</v>
          </cell>
        </row>
        <row r="172">
          <cell r="B172">
            <v>3359</v>
          </cell>
          <cell r="C172" t="str">
            <v>St Wilfrid's Catholic J I School</v>
          </cell>
          <cell r="D172">
            <v>0</v>
          </cell>
          <cell r="E172">
            <v>15</v>
          </cell>
          <cell r="F172">
            <v>0</v>
          </cell>
          <cell r="G172">
            <v>15</v>
          </cell>
          <cell r="H172">
            <v>0</v>
          </cell>
          <cell r="I172">
            <v>0</v>
          </cell>
          <cell r="J172">
            <v>0</v>
          </cell>
        </row>
        <row r="173">
          <cell r="B173">
            <v>3361</v>
          </cell>
          <cell r="C173" t="str">
            <v>St. Margaret Mary Catholic Primary School</v>
          </cell>
          <cell r="D173">
            <v>0</v>
          </cell>
          <cell r="E173">
            <v>20</v>
          </cell>
          <cell r="F173">
            <v>0</v>
          </cell>
          <cell r="G173">
            <v>20</v>
          </cell>
          <cell r="H173">
            <v>9</v>
          </cell>
          <cell r="I173">
            <v>0</v>
          </cell>
          <cell r="J173">
            <v>9</v>
          </cell>
        </row>
        <row r="174">
          <cell r="B174">
            <v>3363</v>
          </cell>
          <cell r="C174" t="str">
            <v>St. Dunstan's Catholic Primary School</v>
          </cell>
          <cell r="D174">
            <v>0</v>
          </cell>
          <cell r="E174">
            <v>17</v>
          </cell>
          <cell r="F174">
            <v>0</v>
          </cell>
          <cell r="G174">
            <v>17</v>
          </cell>
          <cell r="H174">
            <v>0</v>
          </cell>
          <cell r="I174">
            <v>0</v>
          </cell>
          <cell r="J174">
            <v>0</v>
          </cell>
        </row>
        <row r="175">
          <cell r="B175">
            <v>3366</v>
          </cell>
          <cell r="C175" t="str">
            <v>St Paul's Catholic Primary School</v>
          </cell>
          <cell r="D175">
            <v>0</v>
          </cell>
          <cell r="E175">
            <v>8</v>
          </cell>
          <cell r="F175">
            <v>0</v>
          </cell>
          <cell r="G175">
            <v>8</v>
          </cell>
          <cell r="H175">
            <v>0</v>
          </cell>
          <cell r="I175">
            <v>0</v>
          </cell>
          <cell r="J175">
            <v>0</v>
          </cell>
        </row>
        <row r="176">
          <cell r="B176">
            <v>3367</v>
          </cell>
          <cell r="C176" t="str">
            <v>St Gerard's Catholic Primary</v>
          </cell>
          <cell r="D176">
            <v>0</v>
          </cell>
          <cell r="E176">
            <v>25</v>
          </cell>
          <cell r="F176">
            <v>0</v>
          </cell>
          <cell r="G176">
            <v>25</v>
          </cell>
          <cell r="H176">
            <v>12</v>
          </cell>
          <cell r="I176">
            <v>0</v>
          </cell>
          <cell r="J176">
            <v>12</v>
          </cell>
        </row>
        <row r="177">
          <cell r="B177">
            <v>3372</v>
          </cell>
          <cell r="C177" t="str">
            <v>St. Bernadette's Catholic Primary School</v>
          </cell>
          <cell r="D177">
            <v>0</v>
          </cell>
          <cell r="E177">
            <v>48</v>
          </cell>
          <cell r="F177">
            <v>0</v>
          </cell>
          <cell r="G177">
            <v>48</v>
          </cell>
          <cell r="H177">
            <v>3</v>
          </cell>
          <cell r="I177">
            <v>0</v>
          </cell>
          <cell r="J177">
            <v>3</v>
          </cell>
        </row>
        <row r="178">
          <cell r="B178">
            <v>3377</v>
          </cell>
          <cell r="C178" t="str">
            <v>St Judes Primary School</v>
          </cell>
          <cell r="D178">
            <v>0</v>
          </cell>
          <cell r="E178">
            <v>17</v>
          </cell>
          <cell r="F178">
            <v>0</v>
          </cell>
          <cell r="G178">
            <v>17</v>
          </cell>
          <cell r="H178">
            <v>0</v>
          </cell>
          <cell r="I178">
            <v>0</v>
          </cell>
          <cell r="J178">
            <v>0</v>
          </cell>
        </row>
        <row r="179">
          <cell r="B179">
            <v>3386</v>
          </cell>
          <cell r="C179" t="str">
            <v>St Cuthbert's Catholic Primary School</v>
          </cell>
          <cell r="D179">
            <v>0</v>
          </cell>
          <cell r="E179">
            <v>27</v>
          </cell>
          <cell r="F179">
            <v>0</v>
          </cell>
          <cell r="G179">
            <v>27</v>
          </cell>
          <cell r="H179">
            <v>6</v>
          </cell>
          <cell r="I179">
            <v>0</v>
          </cell>
          <cell r="J179">
            <v>6</v>
          </cell>
        </row>
        <row r="180">
          <cell r="B180">
            <v>3406</v>
          </cell>
          <cell r="C180" t="str">
            <v>St. Clare's Catholic Primary School</v>
          </cell>
          <cell r="D180">
            <v>0</v>
          </cell>
          <cell r="E180">
            <v>21</v>
          </cell>
          <cell r="F180">
            <v>1</v>
          </cell>
          <cell r="G180">
            <v>22</v>
          </cell>
          <cell r="H180">
            <v>0</v>
          </cell>
          <cell r="I180">
            <v>0</v>
          </cell>
          <cell r="J180">
            <v>0</v>
          </cell>
        </row>
        <row r="181">
          <cell r="B181">
            <v>3411</v>
          </cell>
          <cell r="C181" t="str">
            <v>Holly Hill Infant &amp; Nursery School</v>
          </cell>
          <cell r="D181">
            <v>0</v>
          </cell>
          <cell r="E181">
            <v>22</v>
          </cell>
          <cell r="F181">
            <v>0</v>
          </cell>
          <cell r="G181">
            <v>22</v>
          </cell>
          <cell r="H181">
            <v>0</v>
          </cell>
          <cell r="I181">
            <v>0</v>
          </cell>
          <cell r="J181">
            <v>0</v>
          </cell>
        </row>
        <row r="182">
          <cell r="B182">
            <v>3412</v>
          </cell>
          <cell r="C182" t="str">
            <v>Audley Primary School</v>
          </cell>
          <cell r="D182">
            <v>0</v>
          </cell>
          <cell r="E182">
            <v>49</v>
          </cell>
          <cell r="F182">
            <v>0</v>
          </cell>
          <cell r="G182">
            <v>49</v>
          </cell>
          <cell r="H182">
            <v>2</v>
          </cell>
          <cell r="I182">
            <v>0</v>
          </cell>
          <cell r="J182">
            <v>2</v>
          </cell>
        </row>
        <row r="183">
          <cell r="B183">
            <v>3428</v>
          </cell>
          <cell r="C183" t="str">
            <v>St Peter's C.E. Primary School</v>
          </cell>
          <cell r="D183">
            <v>0</v>
          </cell>
          <cell r="E183">
            <v>25</v>
          </cell>
          <cell r="F183">
            <v>0</v>
          </cell>
          <cell r="G183">
            <v>25</v>
          </cell>
          <cell r="H183">
            <v>17</v>
          </cell>
          <cell r="I183">
            <v>0</v>
          </cell>
          <cell r="J183">
            <v>17</v>
          </cell>
        </row>
        <row r="184">
          <cell r="B184">
            <v>3431</v>
          </cell>
          <cell r="C184" t="str">
            <v>New Oscott Primary School</v>
          </cell>
          <cell r="D184">
            <v>0</v>
          </cell>
          <cell r="E184">
            <v>35</v>
          </cell>
          <cell r="F184">
            <v>1</v>
          </cell>
          <cell r="G184">
            <v>36</v>
          </cell>
          <cell r="H184">
            <v>19</v>
          </cell>
          <cell r="I184">
            <v>0</v>
          </cell>
          <cell r="J184">
            <v>19</v>
          </cell>
        </row>
        <row r="185">
          <cell r="B185">
            <v>3432</v>
          </cell>
          <cell r="C185" t="str">
            <v>Clifton Primary School</v>
          </cell>
          <cell r="D185">
            <v>0</v>
          </cell>
          <cell r="E185">
            <v>67</v>
          </cell>
          <cell r="F185">
            <v>0</v>
          </cell>
          <cell r="G185">
            <v>67</v>
          </cell>
          <cell r="H185">
            <v>6</v>
          </cell>
          <cell r="I185">
            <v>0</v>
          </cell>
          <cell r="J185">
            <v>6</v>
          </cell>
        </row>
        <row r="186">
          <cell r="B186">
            <v>3433</v>
          </cell>
          <cell r="C186" t="str">
            <v>Albert Bradbeer Primary</v>
          </cell>
          <cell r="D186">
            <v>0</v>
          </cell>
          <cell r="E186">
            <v>25</v>
          </cell>
          <cell r="F186">
            <v>0</v>
          </cell>
          <cell r="G186">
            <v>25</v>
          </cell>
          <cell r="H186">
            <v>0</v>
          </cell>
          <cell r="I186">
            <v>0</v>
          </cell>
          <cell r="J186">
            <v>0</v>
          </cell>
        </row>
        <row r="187">
          <cell r="B187">
            <v>4001</v>
          </cell>
          <cell r="C187" t="str">
            <v>Ark Kings Academy</v>
          </cell>
          <cell r="D187">
            <v>0</v>
          </cell>
          <cell r="E187">
            <v>20</v>
          </cell>
          <cell r="F187">
            <v>0</v>
          </cell>
          <cell r="G187">
            <v>20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>
            <v>4019</v>
          </cell>
          <cell r="C188" t="str">
            <v>Ark Victoria Academy</v>
          </cell>
          <cell r="D188">
            <v>0</v>
          </cell>
          <cell r="E188">
            <v>49</v>
          </cell>
          <cell r="F188">
            <v>0</v>
          </cell>
          <cell r="G188">
            <v>49</v>
          </cell>
          <cell r="H188">
            <v>4</v>
          </cell>
          <cell r="I188">
            <v>0</v>
          </cell>
          <cell r="J188">
            <v>4</v>
          </cell>
        </row>
        <row r="189">
          <cell r="B189">
            <v>4038</v>
          </cell>
          <cell r="C189" t="str">
            <v>Starbank School</v>
          </cell>
          <cell r="D189">
            <v>0</v>
          </cell>
          <cell r="E189">
            <v>93</v>
          </cell>
          <cell r="F189">
            <v>0</v>
          </cell>
          <cell r="G189">
            <v>93</v>
          </cell>
          <cell r="H189">
            <v>8</v>
          </cell>
          <cell r="I189">
            <v>0</v>
          </cell>
          <cell r="J189">
            <v>8</v>
          </cell>
        </row>
        <row r="190">
          <cell r="B190">
            <v>5201</v>
          </cell>
          <cell r="C190" t="str">
            <v>Deanery C.E. Primary School</v>
          </cell>
          <cell r="D190">
            <v>0</v>
          </cell>
          <cell r="E190">
            <v>27</v>
          </cell>
          <cell r="F190">
            <v>0</v>
          </cell>
          <cell r="G190">
            <v>27</v>
          </cell>
          <cell r="H190">
            <v>0</v>
          </cell>
          <cell r="I190">
            <v>0</v>
          </cell>
          <cell r="J190">
            <v>0</v>
          </cell>
        </row>
        <row r="191">
          <cell r="B191">
            <v>5203</v>
          </cell>
          <cell r="C191" t="str">
            <v>Walmley Infant School</v>
          </cell>
          <cell r="D191">
            <v>0</v>
          </cell>
          <cell r="E191">
            <v>41</v>
          </cell>
          <cell r="F191">
            <v>0</v>
          </cell>
          <cell r="G191">
            <v>41</v>
          </cell>
          <cell r="H191">
            <v>35</v>
          </cell>
          <cell r="I191">
            <v>0</v>
          </cell>
          <cell r="J191">
            <v>35</v>
          </cell>
        </row>
        <row r="192">
          <cell r="B192">
            <v>5205</v>
          </cell>
          <cell r="C192" t="str">
            <v>St Francis Church of England Aided Primary School and Nursery</v>
          </cell>
          <cell r="D192">
            <v>0</v>
          </cell>
          <cell r="E192">
            <v>23</v>
          </cell>
          <cell r="F192">
            <v>0</v>
          </cell>
          <cell r="G192">
            <v>23</v>
          </cell>
          <cell r="H192">
            <v>18</v>
          </cell>
          <cell r="I192">
            <v>0</v>
          </cell>
          <cell r="J192">
            <v>18</v>
          </cell>
        </row>
        <row r="193">
          <cell r="B193">
            <v>7004</v>
          </cell>
          <cell r="C193" t="str">
            <v>Mayfield School</v>
          </cell>
          <cell r="D193">
            <v>0</v>
          </cell>
          <cell r="E193">
            <v>1</v>
          </cell>
          <cell r="F193">
            <v>0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</row>
        <row r="194">
          <cell r="B194">
            <v>7009</v>
          </cell>
          <cell r="C194" t="str">
            <v>Victoria School</v>
          </cell>
          <cell r="D194">
            <v>0</v>
          </cell>
          <cell r="E194">
            <v>6</v>
          </cell>
          <cell r="F194">
            <v>0</v>
          </cell>
          <cell r="G194">
            <v>6</v>
          </cell>
          <cell r="H194">
            <v>0</v>
          </cell>
          <cell r="I194">
            <v>0</v>
          </cell>
          <cell r="J194">
            <v>0</v>
          </cell>
        </row>
        <row r="195">
          <cell r="B195">
            <v>7012</v>
          </cell>
          <cell r="C195" t="str">
            <v>Longwill School for the Deaf</v>
          </cell>
          <cell r="D195">
            <v>0</v>
          </cell>
          <cell r="E195">
            <v>1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</row>
        <row r="196">
          <cell r="B196">
            <v>7031</v>
          </cell>
          <cell r="C196" t="str">
            <v>Wilson Stuart School</v>
          </cell>
          <cell r="D196">
            <v>0</v>
          </cell>
          <cell r="E196">
            <v>4</v>
          </cell>
          <cell r="F196">
            <v>0</v>
          </cell>
          <cell r="G196">
            <v>4</v>
          </cell>
          <cell r="H196">
            <v>0</v>
          </cell>
          <cell r="I196">
            <v>0</v>
          </cell>
          <cell r="J196">
            <v>0</v>
          </cell>
        </row>
        <row r="197">
          <cell r="B197">
            <v>7034</v>
          </cell>
          <cell r="C197" t="str">
            <v>Priestley Smith School</v>
          </cell>
          <cell r="D197">
            <v>0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</row>
        <row r="198">
          <cell r="B198">
            <v>7038</v>
          </cell>
          <cell r="C198" t="str">
            <v>Brays School (S)</v>
          </cell>
          <cell r="D198">
            <v>0</v>
          </cell>
          <cell r="E198">
            <v>4</v>
          </cell>
          <cell r="F198">
            <v>0</v>
          </cell>
          <cell r="G198">
            <v>4</v>
          </cell>
          <cell r="H198">
            <v>0</v>
          </cell>
          <cell r="I198">
            <v>0</v>
          </cell>
          <cell r="J198">
            <v>0</v>
          </cell>
        </row>
      </sheetData>
      <sheetData sheetId="16">
        <row r="3">
          <cell r="B3">
            <v>1000</v>
          </cell>
          <cell r="C3" t="str">
            <v>Selly Oak Nursery School</v>
          </cell>
          <cell r="D3">
            <v>0</v>
          </cell>
          <cell r="E3">
            <v>49</v>
          </cell>
          <cell r="F3">
            <v>24</v>
          </cell>
          <cell r="G3">
            <v>73</v>
          </cell>
        </row>
        <row r="4">
          <cell r="B4">
            <v>1001</v>
          </cell>
          <cell r="C4" t="str">
            <v>Bordesley Green East Nursery School</v>
          </cell>
          <cell r="D4">
            <v>18</v>
          </cell>
          <cell r="E4">
            <v>37</v>
          </cell>
          <cell r="F4">
            <v>18</v>
          </cell>
          <cell r="G4">
            <v>55</v>
          </cell>
        </row>
        <row r="5">
          <cell r="B5">
            <v>1002</v>
          </cell>
          <cell r="C5" t="str">
            <v>Brearley Nursery School</v>
          </cell>
          <cell r="D5">
            <v>30</v>
          </cell>
          <cell r="E5">
            <v>60</v>
          </cell>
          <cell r="F5">
            <v>27</v>
          </cell>
          <cell r="G5">
            <v>87</v>
          </cell>
        </row>
        <row r="6">
          <cell r="B6">
            <v>1006</v>
          </cell>
          <cell r="C6" t="str">
            <v>Garretts Green Nursery School</v>
          </cell>
          <cell r="D6">
            <v>0</v>
          </cell>
          <cell r="E6">
            <v>47</v>
          </cell>
          <cell r="F6">
            <v>24</v>
          </cell>
          <cell r="G6">
            <v>71</v>
          </cell>
        </row>
        <row r="7">
          <cell r="B7">
            <v>1008</v>
          </cell>
          <cell r="C7" t="str">
            <v>Perry Beeches Nursery</v>
          </cell>
          <cell r="D7">
            <v>0</v>
          </cell>
          <cell r="E7">
            <v>43</v>
          </cell>
          <cell r="F7">
            <v>30</v>
          </cell>
          <cell r="G7">
            <v>73</v>
          </cell>
        </row>
        <row r="8">
          <cell r="B8">
            <v>1009</v>
          </cell>
          <cell r="C8" t="str">
            <v>St. Thomas Centre Nursery</v>
          </cell>
          <cell r="D8">
            <v>33</v>
          </cell>
          <cell r="E8">
            <v>56</v>
          </cell>
          <cell r="F8">
            <v>20</v>
          </cell>
          <cell r="G8">
            <v>76</v>
          </cell>
        </row>
        <row r="9">
          <cell r="B9">
            <v>1010</v>
          </cell>
          <cell r="C9" t="str">
            <v>HIGHFIELD CHILDREN'S CENTRE (NURSERY SCHOOL)</v>
          </cell>
          <cell r="D9">
            <v>45</v>
          </cell>
          <cell r="E9">
            <v>79</v>
          </cell>
          <cell r="F9">
            <v>28</v>
          </cell>
          <cell r="G9">
            <v>107</v>
          </cell>
        </row>
        <row r="10">
          <cell r="B10">
            <v>1012</v>
          </cell>
          <cell r="C10" t="str">
            <v>Marsh Hill Nursery School</v>
          </cell>
          <cell r="D10">
            <v>31</v>
          </cell>
          <cell r="E10">
            <v>69</v>
          </cell>
          <cell r="F10">
            <v>21</v>
          </cell>
          <cell r="G10">
            <v>90</v>
          </cell>
        </row>
        <row r="11">
          <cell r="B11">
            <v>1014</v>
          </cell>
          <cell r="C11" t="str">
            <v>West Heath Nursery School</v>
          </cell>
          <cell r="D11">
            <v>25</v>
          </cell>
          <cell r="E11">
            <v>68</v>
          </cell>
          <cell r="F11">
            <v>34</v>
          </cell>
          <cell r="G11">
            <v>102</v>
          </cell>
        </row>
        <row r="12">
          <cell r="B12">
            <v>1015</v>
          </cell>
          <cell r="C12" t="str">
            <v>Goodway Nursery and CC</v>
          </cell>
          <cell r="D12">
            <v>15</v>
          </cell>
          <cell r="E12">
            <v>67</v>
          </cell>
          <cell r="F12">
            <v>18</v>
          </cell>
          <cell r="G12">
            <v>85</v>
          </cell>
        </row>
        <row r="13">
          <cell r="B13">
            <v>1016</v>
          </cell>
          <cell r="C13" t="str">
            <v>Kings Norton Nursery School</v>
          </cell>
          <cell r="D13">
            <v>20</v>
          </cell>
          <cell r="E13">
            <v>47</v>
          </cell>
          <cell r="F13">
            <v>25</v>
          </cell>
          <cell r="G13">
            <v>72</v>
          </cell>
        </row>
        <row r="14">
          <cell r="B14">
            <v>1017</v>
          </cell>
          <cell r="C14" t="str">
            <v>Allens Croft Nursery School</v>
          </cell>
          <cell r="D14">
            <v>25</v>
          </cell>
          <cell r="E14">
            <v>78</v>
          </cell>
          <cell r="F14">
            <v>25</v>
          </cell>
          <cell r="G14">
            <v>103</v>
          </cell>
        </row>
        <row r="15">
          <cell r="B15">
            <v>1018</v>
          </cell>
          <cell r="C15" t="str">
            <v>Rubery Nursery School</v>
          </cell>
          <cell r="D15">
            <v>32</v>
          </cell>
          <cell r="E15">
            <v>76</v>
          </cell>
          <cell r="F15">
            <v>27</v>
          </cell>
          <cell r="G15">
            <v>103</v>
          </cell>
        </row>
        <row r="16">
          <cell r="B16">
            <v>1019</v>
          </cell>
          <cell r="C16" t="str">
            <v>Washwood Heath Nursery School</v>
          </cell>
          <cell r="D16">
            <v>17</v>
          </cell>
          <cell r="E16">
            <v>76</v>
          </cell>
          <cell r="F16">
            <v>30</v>
          </cell>
          <cell r="G16">
            <v>106</v>
          </cell>
        </row>
        <row r="17">
          <cell r="B17">
            <v>1020</v>
          </cell>
          <cell r="C17" t="str">
            <v>Weoley Castle Nursery School</v>
          </cell>
          <cell r="D17">
            <v>54</v>
          </cell>
          <cell r="E17">
            <v>89</v>
          </cell>
          <cell r="F17">
            <v>29</v>
          </cell>
          <cell r="G17">
            <v>118</v>
          </cell>
        </row>
        <row r="18">
          <cell r="B18">
            <v>1021</v>
          </cell>
          <cell r="C18" t="str">
            <v>Highters Heath Nursery School</v>
          </cell>
          <cell r="D18">
            <v>15</v>
          </cell>
          <cell r="E18">
            <v>31</v>
          </cell>
          <cell r="F18">
            <v>14</v>
          </cell>
          <cell r="G18">
            <v>45</v>
          </cell>
        </row>
        <row r="19">
          <cell r="B19">
            <v>1022</v>
          </cell>
          <cell r="C19" t="str">
            <v>Gracelands Nursery School</v>
          </cell>
          <cell r="D19">
            <v>19</v>
          </cell>
          <cell r="E19">
            <v>52</v>
          </cell>
          <cell r="F19">
            <v>24</v>
          </cell>
          <cell r="G19">
            <v>76</v>
          </cell>
        </row>
        <row r="20">
          <cell r="B20">
            <v>1023</v>
          </cell>
          <cell r="C20" t="str">
            <v>Jakeman Nursery School</v>
          </cell>
          <cell r="D20">
            <v>17</v>
          </cell>
          <cell r="E20">
            <v>47</v>
          </cell>
          <cell r="F20">
            <v>13</v>
          </cell>
          <cell r="G20">
            <v>60</v>
          </cell>
        </row>
        <row r="21">
          <cell r="B21">
            <v>1024</v>
          </cell>
          <cell r="C21" t="str">
            <v>Lillian De Lissa Nursery School</v>
          </cell>
          <cell r="D21">
            <v>19</v>
          </cell>
          <cell r="E21">
            <v>46</v>
          </cell>
          <cell r="F21">
            <v>13</v>
          </cell>
          <cell r="G21">
            <v>59</v>
          </cell>
        </row>
        <row r="22">
          <cell r="B22">
            <v>1025</v>
          </cell>
          <cell r="C22" t="str">
            <v>Bloomsbury Nursery School</v>
          </cell>
          <cell r="D22">
            <v>45</v>
          </cell>
          <cell r="E22">
            <v>65</v>
          </cell>
          <cell r="F22">
            <v>18</v>
          </cell>
          <cell r="G22">
            <v>83</v>
          </cell>
        </row>
        <row r="23">
          <cell r="B23">
            <v>1026</v>
          </cell>
          <cell r="C23" t="str">
            <v>Featherstone Nursery School</v>
          </cell>
          <cell r="D23">
            <v>21</v>
          </cell>
          <cell r="E23">
            <v>74</v>
          </cell>
          <cell r="F23">
            <v>23</v>
          </cell>
          <cell r="G23">
            <v>97</v>
          </cell>
        </row>
        <row r="24">
          <cell r="B24">
            <v>1027</v>
          </cell>
          <cell r="C24" t="str">
            <v>Adderley Nursery School</v>
          </cell>
          <cell r="D24">
            <v>22</v>
          </cell>
          <cell r="E24">
            <v>66</v>
          </cell>
          <cell r="F24">
            <v>27</v>
          </cell>
          <cell r="G24">
            <v>93</v>
          </cell>
        </row>
        <row r="25">
          <cell r="B25">
            <v>1028</v>
          </cell>
          <cell r="C25" t="str">
            <v>Newtown Nursery School</v>
          </cell>
          <cell r="D25">
            <v>30</v>
          </cell>
          <cell r="E25">
            <v>35</v>
          </cell>
          <cell r="F25">
            <v>18</v>
          </cell>
          <cell r="G25">
            <v>53</v>
          </cell>
        </row>
        <row r="26">
          <cell r="B26">
            <v>1038</v>
          </cell>
          <cell r="C26" t="str">
            <v>Shenley Fields Daycare and Nursery School</v>
          </cell>
          <cell r="D26">
            <v>33</v>
          </cell>
          <cell r="E26">
            <v>75</v>
          </cell>
          <cell r="F26">
            <v>25</v>
          </cell>
          <cell r="G26">
            <v>100</v>
          </cell>
        </row>
        <row r="27">
          <cell r="B27">
            <v>1048</v>
          </cell>
          <cell r="C27" t="str">
            <v>Castle Vale Nursery School</v>
          </cell>
          <cell r="D27">
            <v>38</v>
          </cell>
          <cell r="E27">
            <v>79</v>
          </cell>
          <cell r="F27">
            <v>28</v>
          </cell>
          <cell r="G27">
            <v>107</v>
          </cell>
        </row>
        <row r="28">
          <cell r="B28">
            <v>1049</v>
          </cell>
          <cell r="C28" t="str">
            <v>Osborne Nursery School</v>
          </cell>
          <cell r="D28">
            <v>28</v>
          </cell>
          <cell r="E28">
            <v>88</v>
          </cell>
          <cell r="F28">
            <v>18</v>
          </cell>
          <cell r="G28">
            <v>106</v>
          </cell>
        </row>
        <row r="29">
          <cell r="B29">
            <v>1802</v>
          </cell>
          <cell r="C29" t="str">
            <v>Edith Cadbury Nursery School</v>
          </cell>
          <cell r="D29">
            <v>28</v>
          </cell>
          <cell r="E29">
            <v>36</v>
          </cell>
          <cell r="F29">
            <v>14</v>
          </cell>
          <cell r="G29">
            <v>50</v>
          </cell>
        </row>
        <row r="30">
          <cell r="B30">
            <v>2003</v>
          </cell>
          <cell r="C30" t="str">
            <v>Prince Albert Junior and Infant School</v>
          </cell>
          <cell r="D30">
            <v>0</v>
          </cell>
          <cell r="E30">
            <v>43</v>
          </cell>
          <cell r="F30">
            <v>20</v>
          </cell>
          <cell r="G30">
            <v>63</v>
          </cell>
        </row>
        <row r="31">
          <cell r="B31">
            <v>2004</v>
          </cell>
          <cell r="C31" t="str">
            <v>Mapledene Primary School</v>
          </cell>
          <cell r="D31">
            <v>0</v>
          </cell>
          <cell r="E31">
            <v>4</v>
          </cell>
          <cell r="F31">
            <v>11</v>
          </cell>
          <cell r="G31">
            <v>15</v>
          </cell>
        </row>
        <row r="32">
          <cell r="B32">
            <v>2005</v>
          </cell>
          <cell r="C32" t="str">
            <v>Kings Heath Primary School</v>
          </cell>
          <cell r="D32">
            <v>0</v>
          </cell>
          <cell r="E32">
            <v>20</v>
          </cell>
          <cell r="F32">
            <v>14</v>
          </cell>
          <cell r="G32">
            <v>34</v>
          </cell>
        </row>
        <row r="33">
          <cell r="B33">
            <v>2008</v>
          </cell>
          <cell r="C33" t="str">
            <v>Shaw Hill Primary School</v>
          </cell>
          <cell r="D33">
            <v>0</v>
          </cell>
          <cell r="E33">
            <v>33</v>
          </cell>
          <cell r="F33">
            <v>16</v>
          </cell>
          <cell r="G33">
            <v>49</v>
          </cell>
        </row>
        <row r="34">
          <cell r="B34">
            <v>2011</v>
          </cell>
          <cell r="C34" t="str">
            <v>Wheelers Lane Primary School</v>
          </cell>
          <cell r="D34">
            <v>0</v>
          </cell>
          <cell r="E34">
            <v>30</v>
          </cell>
          <cell r="F34">
            <v>9</v>
          </cell>
          <cell r="G34">
            <v>39</v>
          </cell>
        </row>
        <row r="35">
          <cell r="B35">
            <v>2014</v>
          </cell>
          <cell r="C35" t="str">
            <v>Barford Primary School</v>
          </cell>
          <cell r="D35">
            <v>0</v>
          </cell>
          <cell r="E35">
            <v>15</v>
          </cell>
          <cell r="F35">
            <v>12</v>
          </cell>
          <cell r="G35">
            <v>27</v>
          </cell>
        </row>
        <row r="36">
          <cell r="B36">
            <v>2015</v>
          </cell>
          <cell r="C36" t="str">
            <v>James Watt Primary School</v>
          </cell>
          <cell r="D36">
            <v>0</v>
          </cell>
          <cell r="E36">
            <v>22</v>
          </cell>
          <cell r="F36">
            <v>10</v>
          </cell>
          <cell r="G36">
            <v>32</v>
          </cell>
        </row>
        <row r="37">
          <cell r="B37">
            <v>2018</v>
          </cell>
          <cell r="C37" t="str">
            <v>The Oaks Primary School</v>
          </cell>
          <cell r="D37">
            <v>16</v>
          </cell>
          <cell r="E37">
            <v>30</v>
          </cell>
          <cell r="F37">
            <v>7</v>
          </cell>
          <cell r="G37">
            <v>37</v>
          </cell>
        </row>
        <row r="38">
          <cell r="B38">
            <v>2020</v>
          </cell>
          <cell r="C38" t="str">
            <v>Acocks Green Primary School</v>
          </cell>
          <cell r="D38">
            <v>0</v>
          </cell>
          <cell r="E38">
            <v>41</v>
          </cell>
          <cell r="F38">
            <v>19</v>
          </cell>
          <cell r="G38">
            <v>60</v>
          </cell>
        </row>
        <row r="39">
          <cell r="B39">
            <v>2021</v>
          </cell>
          <cell r="C39" t="str">
            <v>PAGANEL PRIMARY SCHOOL</v>
          </cell>
          <cell r="D39">
            <v>0</v>
          </cell>
          <cell r="E39">
            <v>21</v>
          </cell>
          <cell r="F39">
            <v>4</v>
          </cell>
          <cell r="G39">
            <v>25</v>
          </cell>
        </row>
        <row r="40">
          <cell r="B40">
            <v>2030</v>
          </cell>
          <cell r="C40" t="str">
            <v>Bordesley Green Primary School</v>
          </cell>
          <cell r="D40">
            <v>0</v>
          </cell>
          <cell r="E40">
            <v>30</v>
          </cell>
          <cell r="F40">
            <v>22</v>
          </cell>
          <cell r="G40">
            <v>52</v>
          </cell>
        </row>
        <row r="41">
          <cell r="B41">
            <v>2036</v>
          </cell>
          <cell r="C41" t="str">
            <v>Erdington Hall Primary School</v>
          </cell>
          <cell r="D41">
            <v>0</v>
          </cell>
          <cell r="E41">
            <v>16</v>
          </cell>
          <cell r="F41">
            <v>8</v>
          </cell>
          <cell r="G41">
            <v>24</v>
          </cell>
        </row>
        <row r="42">
          <cell r="B42">
            <v>2037</v>
          </cell>
          <cell r="C42" t="str">
            <v>Slade Primary School</v>
          </cell>
          <cell r="D42">
            <v>0</v>
          </cell>
          <cell r="E42">
            <v>22</v>
          </cell>
          <cell r="F42">
            <v>13</v>
          </cell>
          <cell r="G42">
            <v>35</v>
          </cell>
        </row>
        <row r="43">
          <cell r="B43">
            <v>2038</v>
          </cell>
          <cell r="C43" t="str">
            <v>Nansen Primary School</v>
          </cell>
          <cell r="D43">
            <v>0</v>
          </cell>
          <cell r="E43">
            <v>0</v>
          </cell>
          <cell r="F43">
            <v>2</v>
          </cell>
          <cell r="G43">
            <v>2</v>
          </cell>
        </row>
        <row r="44">
          <cell r="B44">
            <v>2039</v>
          </cell>
          <cell r="C44" t="str">
            <v>Canterbury Cross Primary School</v>
          </cell>
          <cell r="D44">
            <v>0</v>
          </cell>
          <cell r="E44">
            <v>27</v>
          </cell>
          <cell r="F44">
            <v>20</v>
          </cell>
          <cell r="G44">
            <v>47</v>
          </cell>
        </row>
        <row r="45">
          <cell r="B45">
            <v>2040</v>
          </cell>
          <cell r="C45" t="str">
            <v>Cherry Orchard Primary School</v>
          </cell>
          <cell r="D45">
            <v>0</v>
          </cell>
          <cell r="E45">
            <v>21</v>
          </cell>
          <cell r="F45">
            <v>5</v>
          </cell>
          <cell r="G45">
            <v>26</v>
          </cell>
        </row>
        <row r="46">
          <cell r="B46">
            <v>2048</v>
          </cell>
          <cell r="C46" t="str">
            <v>Nechells Primary E-ACT Academy</v>
          </cell>
          <cell r="D46">
            <v>0</v>
          </cell>
          <cell r="E46">
            <v>6</v>
          </cell>
          <cell r="F46">
            <v>1</v>
          </cell>
          <cell r="G46">
            <v>7</v>
          </cell>
        </row>
        <row r="47">
          <cell r="B47">
            <v>2054</v>
          </cell>
          <cell r="C47" t="str">
            <v>Colmore Infant and Nursery School</v>
          </cell>
          <cell r="D47">
            <v>0</v>
          </cell>
          <cell r="E47">
            <v>28</v>
          </cell>
          <cell r="F47">
            <v>21</v>
          </cell>
          <cell r="G47">
            <v>49</v>
          </cell>
        </row>
        <row r="48">
          <cell r="B48">
            <v>2055</v>
          </cell>
          <cell r="C48" t="str">
            <v>Cotteridge Primary School</v>
          </cell>
          <cell r="D48">
            <v>0</v>
          </cell>
          <cell r="E48">
            <v>23</v>
          </cell>
          <cell r="F48">
            <v>8</v>
          </cell>
          <cell r="G48">
            <v>31</v>
          </cell>
        </row>
        <row r="49">
          <cell r="B49">
            <v>2056</v>
          </cell>
          <cell r="C49" t="str">
            <v>Ark Tindal Primary Academy</v>
          </cell>
          <cell r="D49">
            <v>0</v>
          </cell>
          <cell r="E49">
            <v>24</v>
          </cell>
          <cell r="F49">
            <v>14</v>
          </cell>
          <cell r="G49">
            <v>38</v>
          </cell>
        </row>
        <row r="50">
          <cell r="B50">
            <v>2057</v>
          </cell>
          <cell r="C50" t="str">
            <v>Percy Shurmer Academy</v>
          </cell>
          <cell r="D50">
            <v>0</v>
          </cell>
          <cell r="E50">
            <v>21</v>
          </cell>
          <cell r="F50">
            <v>12</v>
          </cell>
          <cell r="G50">
            <v>33</v>
          </cell>
        </row>
        <row r="51">
          <cell r="B51">
            <v>2058</v>
          </cell>
          <cell r="C51" t="str">
            <v>Shirestone Academy</v>
          </cell>
          <cell r="D51">
            <v>0</v>
          </cell>
          <cell r="E51">
            <v>19</v>
          </cell>
          <cell r="F51">
            <v>10</v>
          </cell>
          <cell r="G51">
            <v>29</v>
          </cell>
        </row>
        <row r="52">
          <cell r="B52">
            <v>2059</v>
          </cell>
          <cell r="C52" t="str">
            <v>St Clement's Church of England Academy</v>
          </cell>
          <cell r="D52">
            <v>0</v>
          </cell>
          <cell r="E52">
            <v>7</v>
          </cell>
          <cell r="F52">
            <v>5</v>
          </cell>
          <cell r="G52">
            <v>12</v>
          </cell>
        </row>
        <row r="53">
          <cell r="B53">
            <v>2060</v>
          </cell>
          <cell r="C53" t="str">
            <v>Cromwell Primary School</v>
          </cell>
          <cell r="D53">
            <v>0</v>
          </cell>
          <cell r="E53">
            <v>22</v>
          </cell>
          <cell r="F53">
            <v>8</v>
          </cell>
          <cell r="G53">
            <v>30</v>
          </cell>
        </row>
        <row r="54">
          <cell r="B54">
            <v>2062</v>
          </cell>
          <cell r="C54" t="str">
            <v>Anderton Park Primary School</v>
          </cell>
          <cell r="D54">
            <v>0</v>
          </cell>
          <cell r="E54">
            <v>34</v>
          </cell>
          <cell r="F54">
            <v>14</v>
          </cell>
          <cell r="G54">
            <v>48</v>
          </cell>
        </row>
        <row r="55">
          <cell r="B55">
            <v>2063</v>
          </cell>
          <cell r="C55" t="str">
            <v>Regents Park Community Primary School</v>
          </cell>
          <cell r="D55">
            <v>0</v>
          </cell>
          <cell r="E55">
            <v>20</v>
          </cell>
          <cell r="F55">
            <v>9</v>
          </cell>
          <cell r="G55">
            <v>29</v>
          </cell>
        </row>
        <row r="56">
          <cell r="B56">
            <v>2064</v>
          </cell>
          <cell r="C56" t="str">
            <v>The Oaklands Primary School</v>
          </cell>
          <cell r="D56">
            <v>0</v>
          </cell>
          <cell r="E56">
            <v>17</v>
          </cell>
          <cell r="F56">
            <v>15</v>
          </cell>
          <cell r="G56">
            <v>32</v>
          </cell>
        </row>
        <row r="57">
          <cell r="B57">
            <v>2065</v>
          </cell>
          <cell r="C57" t="str">
            <v>Dorrington Academy</v>
          </cell>
          <cell r="D57">
            <v>0</v>
          </cell>
          <cell r="E57">
            <v>23</v>
          </cell>
          <cell r="F57">
            <v>20</v>
          </cell>
          <cell r="G57">
            <v>43</v>
          </cell>
        </row>
        <row r="58">
          <cell r="B58">
            <v>2067</v>
          </cell>
          <cell r="C58" t="str">
            <v>SUMMERFIELD J.I. SCHOOL (N.C.)</v>
          </cell>
          <cell r="D58">
            <v>0</v>
          </cell>
          <cell r="E58">
            <v>24</v>
          </cell>
          <cell r="F58">
            <v>10</v>
          </cell>
          <cell r="G58">
            <v>34</v>
          </cell>
        </row>
        <row r="59">
          <cell r="B59">
            <v>2068</v>
          </cell>
          <cell r="C59" t="str">
            <v>Warren Farm Primary School</v>
          </cell>
          <cell r="D59">
            <v>0</v>
          </cell>
          <cell r="E59">
            <v>23</v>
          </cell>
          <cell r="F59">
            <v>6</v>
          </cell>
          <cell r="G59">
            <v>29</v>
          </cell>
        </row>
        <row r="60">
          <cell r="B60">
            <v>2070</v>
          </cell>
          <cell r="C60" t="str">
            <v>Montgomery Primary Academy</v>
          </cell>
          <cell r="D60">
            <v>0</v>
          </cell>
          <cell r="E60">
            <v>6</v>
          </cell>
          <cell r="F60">
            <v>9</v>
          </cell>
          <cell r="G60">
            <v>15</v>
          </cell>
        </row>
        <row r="61">
          <cell r="B61">
            <v>2072</v>
          </cell>
          <cell r="C61" t="str">
            <v>Billesley Primary School</v>
          </cell>
          <cell r="D61">
            <v>0</v>
          </cell>
          <cell r="E61">
            <v>38</v>
          </cell>
          <cell r="F61">
            <v>15</v>
          </cell>
          <cell r="G61">
            <v>53</v>
          </cell>
        </row>
        <row r="62">
          <cell r="B62">
            <v>2073</v>
          </cell>
          <cell r="C62" t="str">
            <v>Kings Rise Academy</v>
          </cell>
          <cell r="D62">
            <v>0</v>
          </cell>
          <cell r="E62">
            <v>29</v>
          </cell>
          <cell r="F62">
            <v>14</v>
          </cell>
          <cell r="G62">
            <v>43</v>
          </cell>
        </row>
        <row r="63">
          <cell r="B63">
            <v>2075</v>
          </cell>
          <cell r="C63" t="str">
            <v>Mansfield Green Primary E-ACT Academy</v>
          </cell>
          <cell r="D63">
            <v>0</v>
          </cell>
          <cell r="E63">
            <v>25</v>
          </cell>
          <cell r="F63">
            <v>6</v>
          </cell>
          <cell r="G63">
            <v>31</v>
          </cell>
        </row>
        <row r="64">
          <cell r="B64">
            <v>2078</v>
          </cell>
          <cell r="C64" t="str">
            <v>Moor Green Primary Academy</v>
          </cell>
          <cell r="D64">
            <v>0</v>
          </cell>
          <cell r="E64">
            <v>18</v>
          </cell>
          <cell r="F64">
            <v>11</v>
          </cell>
          <cell r="G64">
            <v>29</v>
          </cell>
        </row>
        <row r="65">
          <cell r="B65">
            <v>2081</v>
          </cell>
          <cell r="C65" t="str">
            <v>Gilbertstone Primary School</v>
          </cell>
          <cell r="D65"/>
          <cell r="E65"/>
          <cell r="F65"/>
          <cell r="G65"/>
        </row>
        <row r="66">
          <cell r="B66">
            <v>2082</v>
          </cell>
          <cell r="C66" t="str">
            <v>Conway Primary School</v>
          </cell>
          <cell r="D66">
            <v>0</v>
          </cell>
          <cell r="E66">
            <v>18</v>
          </cell>
          <cell r="F66">
            <v>8</v>
          </cell>
          <cell r="G66">
            <v>26</v>
          </cell>
        </row>
        <row r="67">
          <cell r="B67">
            <v>2086</v>
          </cell>
          <cell r="C67" t="str">
            <v>Greet Primary School</v>
          </cell>
          <cell r="D67">
            <v>0</v>
          </cell>
          <cell r="E67">
            <v>27</v>
          </cell>
          <cell r="F67">
            <v>11</v>
          </cell>
          <cell r="G67">
            <v>38</v>
          </cell>
        </row>
        <row r="68">
          <cell r="B68">
            <v>2093</v>
          </cell>
          <cell r="C68" t="str">
            <v>Hall Green Infants School</v>
          </cell>
          <cell r="D68">
            <v>0</v>
          </cell>
          <cell r="E68">
            <v>34</v>
          </cell>
          <cell r="F68">
            <v>18</v>
          </cell>
          <cell r="G68">
            <v>52</v>
          </cell>
        </row>
        <row r="69">
          <cell r="B69">
            <v>2096</v>
          </cell>
          <cell r="C69" t="str">
            <v>Lea Forest Primary Academy</v>
          </cell>
          <cell r="D69">
            <v>0</v>
          </cell>
          <cell r="E69">
            <v>13</v>
          </cell>
          <cell r="F69">
            <v>12</v>
          </cell>
          <cell r="G69">
            <v>25</v>
          </cell>
        </row>
        <row r="70">
          <cell r="B70">
            <v>2097</v>
          </cell>
          <cell r="C70" t="str">
            <v>Story Wood School</v>
          </cell>
          <cell r="D70">
            <v>0</v>
          </cell>
          <cell r="E70">
            <v>17</v>
          </cell>
          <cell r="F70">
            <v>5</v>
          </cell>
          <cell r="G70">
            <v>22</v>
          </cell>
        </row>
        <row r="71">
          <cell r="B71">
            <v>2098</v>
          </cell>
          <cell r="C71" t="str">
            <v>Tame Valley Academy</v>
          </cell>
          <cell r="D71">
            <v>0</v>
          </cell>
          <cell r="E71">
            <v>14</v>
          </cell>
          <cell r="F71">
            <v>12</v>
          </cell>
          <cell r="G71">
            <v>26</v>
          </cell>
        </row>
        <row r="72">
          <cell r="B72">
            <v>2099</v>
          </cell>
          <cell r="C72" t="str">
            <v>Hawthorn Primary School</v>
          </cell>
          <cell r="D72">
            <v>0</v>
          </cell>
          <cell r="E72">
            <v>17</v>
          </cell>
          <cell r="F72">
            <v>8</v>
          </cell>
          <cell r="G72">
            <v>25</v>
          </cell>
        </row>
        <row r="73">
          <cell r="B73">
            <v>2100</v>
          </cell>
          <cell r="C73" t="str">
            <v>Merritts Brook Primary E-ACT Academy</v>
          </cell>
          <cell r="D73">
            <v>0</v>
          </cell>
          <cell r="E73">
            <v>19</v>
          </cell>
          <cell r="F73">
            <v>4</v>
          </cell>
          <cell r="G73">
            <v>23</v>
          </cell>
        </row>
        <row r="74">
          <cell r="B74">
            <v>2102</v>
          </cell>
          <cell r="C74" t="str">
            <v>Oasis Academy Blakenhale Infants</v>
          </cell>
          <cell r="D74">
            <v>0</v>
          </cell>
          <cell r="E74">
            <v>21</v>
          </cell>
          <cell r="F74">
            <v>10</v>
          </cell>
          <cell r="G74">
            <v>31</v>
          </cell>
        </row>
        <row r="75">
          <cell r="B75">
            <v>2103</v>
          </cell>
          <cell r="C75" t="str">
            <v>Oasis Academy Short Heath</v>
          </cell>
          <cell r="D75">
            <v>0</v>
          </cell>
          <cell r="E75">
            <v>24</v>
          </cell>
          <cell r="F75">
            <v>16</v>
          </cell>
          <cell r="G75">
            <v>40</v>
          </cell>
        </row>
        <row r="76">
          <cell r="B76">
            <v>2108</v>
          </cell>
          <cell r="C76" t="str">
            <v>Ward End Primary School</v>
          </cell>
          <cell r="D76">
            <v>0</v>
          </cell>
          <cell r="E76">
            <v>36</v>
          </cell>
          <cell r="F76">
            <v>16</v>
          </cell>
          <cell r="G76">
            <v>52</v>
          </cell>
        </row>
        <row r="77">
          <cell r="B77">
            <v>2109</v>
          </cell>
          <cell r="C77" t="str">
            <v>Four Dwellings Primary Academy</v>
          </cell>
          <cell r="D77">
            <v>0</v>
          </cell>
          <cell r="E77">
            <v>13</v>
          </cell>
          <cell r="F77">
            <v>9</v>
          </cell>
          <cell r="G77">
            <v>22</v>
          </cell>
        </row>
        <row r="78">
          <cell r="B78">
            <v>2110</v>
          </cell>
          <cell r="C78" t="str">
            <v>Oasis Academy Hobmoor</v>
          </cell>
          <cell r="D78">
            <v>0</v>
          </cell>
          <cell r="E78">
            <v>38</v>
          </cell>
          <cell r="F78">
            <v>19</v>
          </cell>
          <cell r="G78">
            <v>57</v>
          </cell>
        </row>
        <row r="79">
          <cell r="B79">
            <v>2115</v>
          </cell>
          <cell r="C79" t="str">
            <v>Kingsland Primary School</v>
          </cell>
          <cell r="D79">
            <v>0</v>
          </cell>
          <cell r="E79">
            <v>21</v>
          </cell>
          <cell r="F79">
            <v>8</v>
          </cell>
          <cell r="G79">
            <v>29</v>
          </cell>
        </row>
        <row r="80">
          <cell r="B80">
            <v>2117</v>
          </cell>
          <cell r="C80" t="str">
            <v>Oasis Academy Boulton</v>
          </cell>
          <cell r="D80">
            <v>0</v>
          </cell>
          <cell r="E80">
            <v>22</v>
          </cell>
          <cell r="F80">
            <v>15</v>
          </cell>
          <cell r="G80">
            <v>37</v>
          </cell>
        </row>
        <row r="81">
          <cell r="B81">
            <v>2119</v>
          </cell>
          <cell r="C81" t="str">
            <v>Lakey Lane Primary School</v>
          </cell>
          <cell r="D81">
            <v>0</v>
          </cell>
          <cell r="E81">
            <v>14</v>
          </cell>
          <cell r="F81">
            <v>12</v>
          </cell>
          <cell r="G81">
            <v>26</v>
          </cell>
        </row>
        <row r="82">
          <cell r="B82">
            <v>2121</v>
          </cell>
          <cell r="C82" t="str">
            <v>Hawkesley Church Primary Academy</v>
          </cell>
          <cell r="D82">
            <v>0</v>
          </cell>
          <cell r="E82">
            <v>15</v>
          </cell>
          <cell r="F82">
            <v>7</v>
          </cell>
          <cell r="G82">
            <v>22</v>
          </cell>
        </row>
        <row r="83">
          <cell r="B83">
            <v>2122</v>
          </cell>
          <cell r="C83" t="str">
            <v>Yarnfield Primary School</v>
          </cell>
          <cell r="D83">
            <v>0</v>
          </cell>
          <cell r="E83">
            <v>48</v>
          </cell>
          <cell r="F83">
            <v>15</v>
          </cell>
          <cell r="G83">
            <v>63</v>
          </cell>
        </row>
        <row r="84">
          <cell r="B84">
            <v>2127</v>
          </cell>
          <cell r="C84" t="str">
            <v>LOZELLS PRIMARY SCHOOL</v>
          </cell>
          <cell r="D84">
            <v>0</v>
          </cell>
          <cell r="E84">
            <v>26</v>
          </cell>
          <cell r="F84">
            <v>16</v>
          </cell>
          <cell r="G84">
            <v>42</v>
          </cell>
        </row>
        <row r="85">
          <cell r="B85">
            <v>2132</v>
          </cell>
          <cell r="C85" t="str">
            <v>Marlborough Primary School</v>
          </cell>
          <cell r="D85">
            <v>0</v>
          </cell>
          <cell r="E85">
            <v>35</v>
          </cell>
          <cell r="F85">
            <v>17</v>
          </cell>
          <cell r="G85">
            <v>52</v>
          </cell>
        </row>
        <row r="86">
          <cell r="B86">
            <v>2136</v>
          </cell>
          <cell r="C86" t="str">
            <v>Woodhouse Primary Academy</v>
          </cell>
          <cell r="D86">
            <v>0</v>
          </cell>
          <cell r="E86">
            <v>28</v>
          </cell>
          <cell r="F86">
            <v>9</v>
          </cell>
          <cell r="G86">
            <v>37</v>
          </cell>
        </row>
        <row r="87">
          <cell r="B87">
            <v>2138</v>
          </cell>
          <cell r="C87" t="str">
            <v>Grestone Academy</v>
          </cell>
          <cell r="D87">
            <v>0</v>
          </cell>
          <cell r="E87">
            <v>28</v>
          </cell>
          <cell r="F87">
            <v>10</v>
          </cell>
          <cell r="G87">
            <v>38</v>
          </cell>
        </row>
        <row r="88">
          <cell r="B88">
            <v>2141</v>
          </cell>
          <cell r="C88" t="str">
            <v>Oasis Academy Foundry</v>
          </cell>
          <cell r="D88">
            <v>0</v>
          </cell>
          <cell r="E88">
            <v>11</v>
          </cell>
          <cell r="F88">
            <v>7</v>
          </cell>
          <cell r="G88">
            <v>18</v>
          </cell>
        </row>
        <row r="89">
          <cell r="B89">
            <v>2142</v>
          </cell>
          <cell r="C89" t="str">
            <v>Nelson Primary School</v>
          </cell>
          <cell r="D89">
            <v>0</v>
          </cell>
          <cell r="E89">
            <v>14</v>
          </cell>
          <cell r="F89">
            <v>12</v>
          </cell>
          <cell r="G89">
            <v>26</v>
          </cell>
        </row>
        <row r="90">
          <cell r="B90">
            <v>2144</v>
          </cell>
          <cell r="C90" t="str">
            <v>Alston Primary School</v>
          </cell>
          <cell r="D90">
            <v>0</v>
          </cell>
          <cell r="E90">
            <v>25</v>
          </cell>
          <cell r="F90">
            <v>14</v>
          </cell>
          <cell r="G90">
            <v>39</v>
          </cell>
        </row>
        <row r="91">
          <cell r="B91">
            <v>2146</v>
          </cell>
          <cell r="C91" t="str">
            <v>Wyndcliffe Primary School</v>
          </cell>
          <cell r="D91">
            <v>0</v>
          </cell>
          <cell r="E91">
            <v>25</v>
          </cell>
          <cell r="F91">
            <v>13</v>
          </cell>
          <cell r="G91">
            <v>38</v>
          </cell>
        </row>
        <row r="92">
          <cell r="B92">
            <v>2149</v>
          </cell>
          <cell r="C92" t="str">
            <v>Paget Primary School</v>
          </cell>
          <cell r="D92">
            <v>0</v>
          </cell>
          <cell r="E92">
            <v>17</v>
          </cell>
          <cell r="F92">
            <v>8</v>
          </cell>
          <cell r="G92">
            <v>25</v>
          </cell>
        </row>
        <row r="93">
          <cell r="B93">
            <v>2150</v>
          </cell>
          <cell r="C93" t="str">
            <v>Park Hill Primary School</v>
          </cell>
          <cell r="D93">
            <v>0</v>
          </cell>
          <cell r="E93">
            <v>18</v>
          </cell>
          <cell r="F93">
            <v>7</v>
          </cell>
          <cell r="G93">
            <v>25</v>
          </cell>
        </row>
        <row r="94">
          <cell r="B94">
            <v>2156</v>
          </cell>
          <cell r="C94" t="str">
            <v>Princethorpe Infant School</v>
          </cell>
          <cell r="D94">
            <v>0</v>
          </cell>
          <cell r="E94">
            <v>15</v>
          </cell>
          <cell r="F94">
            <v>10</v>
          </cell>
          <cell r="G94">
            <v>25</v>
          </cell>
        </row>
        <row r="95">
          <cell r="B95">
            <v>2157</v>
          </cell>
          <cell r="C95" t="str">
            <v>Raddlebarn Primary School</v>
          </cell>
          <cell r="D95">
            <v>0</v>
          </cell>
          <cell r="E95">
            <v>15</v>
          </cell>
          <cell r="F95">
            <v>13</v>
          </cell>
          <cell r="G95">
            <v>28</v>
          </cell>
        </row>
        <row r="96">
          <cell r="B96">
            <v>2161</v>
          </cell>
          <cell r="C96" t="str">
            <v>Rednal Hill Infant School (N.C.)</v>
          </cell>
          <cell r="D96">
            <v>0</v>
          </cell>
          <cell r="E96">
            <v>26</v>
          </cell>
          <cell r="F96">
            <v>12</v>
          </cell>
          <cell r="G96">
            <v>38</v>
          </cell>
        </row>
        <row r="97">
          <cell r="B97">
            <v>2162</v>
          </cell>
          <cell r="C97" t="str">
            <v>Manor Park Primary Academy</v>
          </cell>
          <cell r="D97">
            <v>0</v>
          </cell>
          <cell r="E97">
            <v>11</v>
          </cell>
          <cell r="F97">
            <v>9</v>
          </cell>
          <cell r="G97">
            <v>20</v>
          </cell>
        </row>
        <row r="98">
          <cell r="B98">
            <v>2169</v>
          </cell>
          <cell r="C98" t="str">
            <v>Severne Primary School</v>
          </cell>
          <cell r="D98">
            <v>0</v>
          </cell>
          <cell r="E98">
            <v>22</v>
          </cell>
          <cell r="F98">
            <v>6</v>
          </cell>
          <cell r="G98">
            <v>28</v>
          </cell>
        </row>
        <row r="99">
          <cell r="B99">
            <v>2170</v>
          </cell>
          <cell r="C99" t="str">
            <v>Chandos Primary School</v>
          </cell>
          <cell r="D99">
            <v>14</v>
          </cell>
          <cell r="E99">
            <v>36</v>
          </cell>
          <cell r="F99">
            <v>11</v>
          </cell>
          <cell r="G99">
            <v>47</v>
          </cell>
        </row>
        <row r="100">
          <cell r="B100">
            <v>2171</v>
          </cell>
          <cell r="C100" t="str">
            <v>Bordesley Village Primary School</v>
          </cell>
          <cell r="D100">
            <v>0</v>
          </cell>
          <cell r="E100">
            <v>25</v>
          </cell>
          <cell r="F100">
            <v>7</v>
          </cell>
          <cell r="G100">
            <v>32</v>
          </cell>
        </row>
        <row r="101">
          <cell r="B101">
            <v>2176</v>
          </cell>
          <cell r="C101" t="str">
            <v>Somerville Primary School</v>
          </cell>
          <cell r="D101">
            <v>0</v>
          </cell>
          <cell r="E101">
            <v>47</v>
          </cell>
          <cell r="F101">
            <v>22</v>
          </cell>
          <cell r="G101">
            <v>69</v>
          </cell>
        </row>
        <row r="102">
          <cell r="B102">
            <v>2178</v>
          </cell>
          <cell r="C102" t="str">
            <v>Stanville Primary School</v>
          </cell>
          <cell r="D102">
            <v>0</v>
          </cell>
          <cell r="E102">
            <v>16</v>
          </cell>
          <cell r="F102">
            <v>8</v>
          </cell>
          <cell r="G102">
            <v>24</v>
          </cell>
        </row>
        <row r="103">
          <cell r="B103">
            <v>2180</v>
          </cell>
          <cell r="C103" t="str">
            <v>Yew Tree Community Junior and Infant School (NC)</v>
          </cell>
          <cell r="D103">
            <v>0</v>
          </cell>
          <cell r="E103">
            <v>39</v>
          </cell>
          <cell r="F103">
            <v>23</v>
          </cell>
          <cell r="G103">
            <v>62</v>
          </cell>
        </row>
        <row r="104">
          <cell r="B104">
            <v>2181</v>
          </cell>
          <cell r="C104" t="str">
            <v>Springfield Primary Academy</v>
          </cell>
          <cell r="D104">
            <v>0</v>
          </cell>
          <cell r="E104">
            <v>16</v>
          </cell>
          <cell r="F104">
            <v>10</v>
          </cell>
          <cell r="G104">
            <v>26</v>
          </cell>
        </row>
        <row r="105">
          <cell r="B105">
            <v>2184</v>
          </cell>
          <cell r="C105" t="str">
            <v>STECHFORD PRIMARY SCHOOL</v>
          </cell>
          <cell r="D105">
            <v>0</v>
          </cell>
          <cell r="E105">
            <v>10</v>
          </cell>
          <cell r="F105">
            <v>7</v>
          </cell>
          <cell r="G105">
            <v>17</v>
          </cell>
        </row>
        <row r="106">
          <cell r="B106">
            <v>2185</v>
          </cell>
          <cell r="C106" t="str">
            <v>Colebourne Primary School</v>
          </cell>
          <cell r="D106">
            <v>0</v>
          </cell>
          <cell r="E106">
            <v>26</v>
          </cell>
          <cell r="F106">
            <v>14</v>
          </cell>
          <cell r="G106">
            <v>40</v>
          </cell>
        </row>
        <row r="107">
          <cell r="B107">
            <v>2186</v>
          </cell>
          <cell r="C107" t="str">
            <v>Birchfield Primary School</v>
          </cell>
          <cell r="D107">
            <v>0</v>
          </cell>
          <cell r="E107">
            <v>33</v>
          </cell>
          <cell r="F107">
            <v>12</v>
          </cell>
          <cell r="G107">
            <v>45</v>
          </cell>
        </row>
        <row r="108">
          <cell r="B108">
            <v>2187</v>
          </cell>
          <cell r="C108" t="str">
            <v>SS. Mary and John Catholic Primary School</v>
          </cell>
          <cell r="D108">
            <v>0</v>
          </cell>
          <cell r="E108">
            <v>30</v>
          </cell>
          <cell r="F108">
            <v>9</v>
          </cell>
          <cell r="G108">
            <v>39</v>
          </cell>
        </row>
        <row r="109">
          <cell r="B109">
            <v>2188</v>
          </cell>
          <cell r="C109" t="str">
            <v>Stirchley Primary School</v>
          </cell>
          <cell r="D109">
            <v>0</v>
          </cell>
          <cell r="E109">
            <v>9</v>
          </cell>
          <cell r="F109">
            <v>5</v>
          </cell>
          <cell r="G109">
            <v>14</v>
          </cell>
        </row>
        <row r="110">
          <cell r="B110">
            <v>2189</v>
          </cell>
          <cell r="C110" t="str">
            <v>Ladypool Primary School</v>
          </cell>
          <cell r="D110">
            <v>0</v>
          </cell>
          <cell r="E110">
            <v>12</v>
          </cell>
          <cell r="F110">
            <v>5</v>
          </cell>
          <cell r="G110">
            <v>17</v>
          </cell>
        </row>
        <row r="111">
          <cell r="B111">
            <v>2191</v>
          </cell>
          <cell r="C111" t="str">
            <v>Court Farm Primary School</v>
          </cell>
          <cell r="D111">
            <v>0</v>
          </cell>
          <cell r="E111">
            <v>16</v>
          </cell>
          <cell r="F111">
            <v>9</v>
          </cell>
          <cell r="G111">
            <v>25</v>
          </cell>
        </row>
        <row r="112">
          <cell r="B112">
            <v>2194</v>
          </cell>
          <cell r="C112" t="str">
            <v>City Road Primary School</v>
          </cell>
          <cell r="D112">
            <v>0</v>
          </cell>
          <cell r="E112">
            <v>41</v>
          </cell>
          <cell r="F112">
            <v>9</v>
          </cell>
          <cell r="G112">
            <v>50</v>
          </cell>
        </row>
        <row r="113">
          <cell r="B113">
            <v>2195</v>
          </cell>
          <cell r="C113" t="str">
            <v>Timberley Academy</v>
          </cell>
          <cell r="D113">
            <v>11</v>
          </cell>
          <cell r="E113">
            <v>37</v>
          </cell>
          <cell r="F113">
            <v>12</v>
          </cell>
          <cell r="G113">
            <v>49</v>
          </cell>
        </row>
        <row r="114">
          <cell r="B114">
            <v>2196</v>
          </cell>
          <cell r="C114" t="str">
            <v>Brookfields Primary School</v>
          </cell>
          <cell r="D114">
            <v>0</v>
          </cell>
          <cell r="E114">
            <v>15</v>
          </cell>
          <cell r="F114">
            <v>5</v>
          </cell>
          <cell r="G114">
            <v>20</v>
          </cell>
        </row>
        <row r="115">
          <cell r="B115">
            <v>2204</v>
          </cell>
          <cell r="C115" t="str">
            <v>Sutton Park Primary</v>
          </cell>
          <cell r="D115">
            <v>0</v>
          </cell>
          <cell r="E115">
            <v>12</v>
          </cell>
          <cell r="F115">
            <v>10</v>
          </cell>
          <cell r="G115">
            <v>22</v>
          </cell>
        </row>
        <row r="116">
          <cell r="B116">
            <v>2211</v>
          </cell>
          <cell r="C116" t="str">
            <v>Birches Green Primary</v>
          </cell>
          <cell r="D116">
            <v>0</v>
          </cell>
          <cell r="E116">
            <v>27</v>
          </cell>
          <cell r="F116">
            <v>7</v>
          </cell>
          <cell r="G116">
            <v>34</v>
          </cell>
        </row>
        <row r="117">
          <cell r="B117">
            <v>2227</v>
          </cell>
          <cell r="C117" t="str">
            <v>Yardley Wood Community School (NC)</v>
          </cell>
          <cell r="D117">
            <v>0</v>
          </cell>
          <cell r="E117">
            <v>36</v>
          </cell>
          <cell r="F117">
            <v>16</v>
          </cell>
          <cell r="G117">
            <v>52</v>
          </cell>
        </row>
        <row r="118">
          <cell r="B118">
            <v>2231</v>
          </cell>
          <cell r="C118" t="str">
            <v>Yorkmead Primary School</v>
          </cell>
          <cell r="D118">
            <v>0</v>
          </cell>
          <cell r="E118">
            <v>27</v>
          </cell>
          <cell r="F118">
            <v>10</v>
          </cell>
          <cell r="G118">
            <v>37</v>
          </cell>
        </row>
        <row r="119">
          <cell r="B119">
            <v>2238</v>
          </cell>
          <cell r="C119" t="str">
            <v>Broadmeadow Infant &amp; Nursery School</v>
          </cell>
          <cell r="D119">
            <v>0</v>
          </cell>
          <cell r="E119">
            <v>29</v>
          </cell>
          <cell r="F119">
            <v>3</v>
          </cell>
          <cell r="G119">
            <v>32</v>
          </cell>
        </row>
        <row r="120">
          <cell r="B120">
            <v>2239</v>
          </cell>
          <cell r="C120" t="str">
            <v>Bellfield Infant School</v>
          </cell>
          <cell r="D120">
            <v>0</v>
          </cell>
          <cell r="E120">
            <v>26</v>
          </cell>
          <cell r="F120">
            <v>7</v>
          </cell>
          <cell r="G120">
            <v>33</v>
          </cell>
        </row>
        <row r="121">
          <cell r="B121">
            <v>2245</v>
          </cell>
          <cell r="C121" t="str">
            <v>Welsh House Farm Community School</v>
          </cell>
          <cell r="D121">
            <v>0</v>
          </cell>
          <cell r="E121">
            <v>21</v>
          </cell>
          <cell r="F121">
            <v>5</v>
          </cell>
          <cell r="G121">
            <v>26</v>
          </cell>
        </row>
        <row r="122">
          <cell r="B122">
            <v>2251</v>
          </cell>
          <cell r="C122" t="str">
            <v>CHILCOTE PRIMARY SCHOOL</v>
          </cell>
          <cell r="D122">
            <v>0</v>
          </cell>
          <cell r="E122">
            <v>17</v>
          </cell>
          <cell r="F122">
            <v>7</v>
          </cell>
          <cell r="G122">
            <v>24</v>
          </cell>
        </row>
        <row r="123">
          <cell r="B123">
            <v>2293</v>
          </cell>
          <cell r="C123" t="str">
            <v>William Murdoch Primary School</v>
          </cell>
          <cell r="D123">
            <v>0</v>
          </cell>
          <cell r="E123">
            <v>30</v>
          </cell>
          <cell r="F123">
            <v>23</v>
          </cell>
          <cell r="G123">
            <v>53</v>
          </cell>
        </row>
        <row r="124">
          <cell r="B124">
            <v>2299</v>
          </cell>
          <cell r="C124" t="str">
            <v>Cottesbrooke Infant &amp; Nursery School</v>
          </cell>
          <cell r="D124">
            <v>0</v>
          </cell>
          <cell r="E124">
            <v>46</v>
          </cell>
          <cell r="F124">
            <v>17</v>
          </cell>
          <cell r="G124">
            <v>63</v>
          </cell>
        </row>
        <row r="125">
          <cell r="B125">
            <v>2300</v>
          </cell>
          <cell r="C125" t="str">
            <v>ARDEN PRIMARY SCHOOL NC</v>
          </cell>
          <cell r="D125">
            <v>0</v>
          </cell>
          <cell r="E125">
            <v>47</v>
          </cell>
          <cell r="F125">
            <v>24</v>
          </cell>
          <cell r="G125">
            <v>71</v>
          </cell>
        </row>
        <row r="126">
          <cell r="B126">
            <v>2308</v>
          </cell>
          <cell r="C126" t="str">
            <v>Welford Primary School</v>
          </cell>
          <cell r="D126">
            <v>0</v>
          </cell>
          <cell r="E126">
            <v>31</v>
          </cell>
          <cell r="F126">
            <v>10</v>
          </cell>
          <cell r="G126">
            <v>41</v>
          </cell>
        </row>
        <row r="127">
          <cell r="B127">
            <v>2309</v>
          </cell>
          <cell r="C127" t="str">
            <v>Heathfield Primary School</v>
          </cell>
          <cell r="D127">
            <v>0</v>
          </cell>
          <cell r="E127">
            <v>25</v>
          </cell>
          <cell r="F127">
            <v>12</v>
          </cell>
          <cell r="G127">
            <v>37</v>
          </cell>
        </row>
        <row r="128">
          <cell r="B128">
            <v>2317</v>
          </cell>
          <cell r="C128" t="str">
            <v>Worlds End Infant NC School</v>
          </cell>
          <cell r="D128">
            <v>0</v>
          </cell>
          <cell r="E128">
            <v>37</v>
          </cell>
          <cell r="F128">
            <v>10</v>
          </cell>
          <cell r="G128">
            <v>47</v>
          </cell>
        </row>
        <row r="129">
          <cell r="B129">
            <v>2402</v>
          </cell>
          <cell r="C129" t="str">
            <v>Boldmere Infant School and Nursery</v>
          </cell>
          <cell r="D129">
            <v>0</v>
          </cell>
          <cell r="E129">
            <v>23</v>
          </cell>
          <cell r="F129">
            <v>12</v>
          </cell>
          <cell r="G129">
            <v>35</v>
          </cell>
        </row>
        <row r="130">
          <cell r="B130">
            <v>2429</v>
          </cell>
          <cell r="C130" t="str">
            <v>Holland House Infant School and Nursery</v>
          </cell>
          <cell r="D130">
            <v>0</v>
          </cell>
          <cell r="E130">
            <v>21</v>
          </cell>
          <cell r="F130">
            <v>16</v>
          </cell>
          <cell r="G130">
            <v>37</v>
          </cell>
        </row>
        <row r="131">
          <cell r="B131">
            <v>2434</v>
          </cell>
          <cell r="C131" t="str">
            <v>Hillstone Primary School</v>
          </cell>
          <cell r="D131">
            <v>0</v>
          </cell>
          <cell r="E131">
            <v>25</v>
          </cell>
          <cell r="F131">
            <v>21</v>
          </cell>
          <cell r="G131">
            <v>46</v>
          </cell>
        </row>
        <row r="132">
          <cell r="B132">
            <v>2435</v>
          </cell>
          <cell r="C132" t="str">
            <v>BENSON COMMUNITY SCHOOL</v>
          </cell>
          <cell r="D132">
            <v>0</v>
          </cell>
          <cell r="E132">
            <v>15</v>
          </cell>
          <cell r="F132">
            <v>3</v>
          </cell>
          <cell r="G132">
            <v>18</v>
          </cell>
        </row>
        <row r="133">
          <cell r="B133">
            <v>2441</v>
          </cell>
          <cell r="C133" t="str">
            <v>Kingsthorne Primary School</v>
          </cell>
          <cell r="D133">
            <v>0</v>
          </cell>
          <cell r="E133">
            <v>17</v>
          </cell>
          <cell r="F133">
            <v>5</v>
          </cell>
          <cell r="G133">
            <v>22</v>
          </cell>
        </row>
        <row r="134">
          <cell r="B134">
            <v>2443</v>
          </cell>
          <cell r="C134" t="str">
            <v>Aston Tower Community Primary School</v>
          </cell>
          <cell r="D134">
            <v>0</v>
          </cell>
          <cell r="E134">
            <v>27</v>
          </cell>
          <cell r="F134">
            <v>4</v>
          </cell>
          <cell r="G134">
            <v>31</v>
          </cell>
        </row>
        <row r="135">
          <cell r="B135">
            <v>2447</v>
          </cell>
          <cell r="C135" t="str">
            <v>The Oval School</v>
          </cell>
          <cell r="D135">
            <v>0</v>
          </cell>
          <cell r="E135">
            <v>30</v>
          </cell>
          <cell r="F135">
            <v>22</v>
          </cell>
          <cell r="G135">
            <v>52</v>
          </cell>
        </row>
        <row r="136">
          <cell r="B136">
            <v>2449</v>
          </cell>
          <cell r="C136" t="str">
            <v>Twickenham Primary School</v>
          </cell>
          <cell r="D136">
            <v>0</v>
          </cell>
          <cell r="E136">
            <v>25</v>
          </cell>
          <cell r="F136">
            <v>11</v>
          </cell>
          <cell r="G136">
            <v>36</v>
          </cell>
        </row>
        <row r="137">
          <cell r="B137">
            <v>2450</v>
          </cell>
          <cell r="C137" t="str">
            <v>Barr View Primary &amp; Nursery Academy</v>
          </cell>
          <cell r="D137">
            <v>0</v>
          </cell>
          <cell r="E137">
            <v>16</v>
          </cell>
          <cell r="F137">
            <v>15</v>
          </cell>
          <cell r="G137">
            <v>31</v>
          </cell>
        </row>
        <row r="138">
          <cell r="B138">
            <v>2453</v>
          </cell>
          <cell r="C138" t="str">
            <v>Leigh Primary School</v>
          </cell>
          <cell r="D138">
            <v>0</v>
          </cell>
          <cell r="E138">
            <v>23</v>
          </cell>
          <cell r="F138">
            <v>6</v>
          </cell>
          <cell r="G138">
            <v>29</v>
          </cell>
        </row>
        <row r="139">
          <cell r="B139">
            <v>2454</v>
          </cell>
          <cell r="C139" t="str">
            <v>Elms Farm Primary School</v>
          </cell>
          <cell r="D139">
            <v>0</v>
          </cell>
          <cell r="E139">
            <v>33</v>
          </cell>
          <cell r="F139">
            <v>12</v>
          </cell>
          <cell r="G139">
            <v>45</v>
          </cell>
        </row>
        <row r="140">
          <cell r="B140">
            <v>2455</v>
          </cell>
          <cell r="C140" t="str">
            <v>Heathlands Primary Academy</v>
          </cell>
          <cell r="D140">
            <v>0</v>
          </cell>
          <cell r="E140">
            <v>24</v>
          </cell>
          <cell r="F140">
            <v>8</v>
          </cell>
          <cell r="G140">
            <v>32</v>
          </cell>
        </row>
        <row r="141">
          <cell r="B141">
            <v>2457</v>
          </cell>
          <cell r="C141" t="str">
            <v>NELSON MANDELA SCHOOL</v>
          </cell>
          <cell r="D141">
            <v>0</v>
          </cell>
          <cell r="E141">
            <v>30</v>
          </cell>
          <cell r="F141">
            <v>15</v>
          </cell>
          <cell r="G141">
            <v>45</v>
          </cell>
        </row>
        <row r="142">
          <cell r="B142">
            <v>2458</v>
          </cell>
          <cell r="C142" t="str">
            <v>Parkfield Community School</v>
          </cell>
          <cell r="D142">
            <v>0</v>
          </cell>
          <cell r="E142">
            <v>29</v>
          </cell>
          <cell r="F142">
            <v>17</v>
          </cell>
          <cell r="G142">
            <v>46</v>
          </cell>
        </row>
        <row r="143">
          <cell r="B143">
            <v>2460</v>
          </cell>
          <cell r="C143" t="str">
            <v>Robin Hood Academy</v>
          </cell>
          <cell r="D143">
            <v>0</v>
          </cell>
          <cell r="E143">
            <v>21</v>
          </cell>
          <cell r="F143">
            <v>10</v>
          </cell>
          <cell r="G143">
            <v>31</v>
          </cell>
        </row>
        <row r="144">
          <cell r="B144">
            <v>2463</v>
          </cell>
          <cell r="C144" t="str">
            <v>Mere Green Primary School</v>
          </cell>
          <cell r="D144">
            <v>0</v>
          </cell>
          <cell r="E144">
            <v>20</v>
          </cell>
          <cell r="F144">
            <v>14</v>
          </cell>
          <cell r="G144">
            <v>34</v>
          </cell>
        </row>
        <row r="145">
          <cell r="B145">
            <v>2465</v>
          </cell>
          <cell r="C145" t="str">
            <v>Calshot Primary School</v>
          </cell>
          <cell r="D145">
            <v>0</v>
          </cell>
          <cell r="E145">
            <v>29</v>
          </cell>
          <cell r="F145">
            <v>10</v>
          </cell>
          <cell r="G145">
            <v>39</v>
          </cell>
        </row>
        <row r="146">
          <cell r="B146">
            <v>2466</v>
          </cell>
          <cell r="C146" t="str">
            <v>Grove Junior and Infant School</v>
          </cell>
          <cell r="D146">
            <v>0</v>
          </cell>
          <cell r="E146">
            <v>32</v>
          </cell>
          <cell r="F146">
            <v>20</v>
          </cell>
          <cell r="G146">
            <v>52</v>
          </cell>
        </row>
        <row r="147">
          <cell r="B147">
            <v>2471</v>
          </cell>
          <cell r="C147" t="str">
            <v>Westminster Primary School</v>
          </cell>
          <cell r="D147">
            <v>0</v>
          </cell>
          <cell r="E147">
            <v>23</v>
          </cell>
          <cell r="F147">
            <v>18</v>
          </cell>
          <cell r="G147">
            <v>41</v>
          </cell>
        </row>
        <row r="148">
          <cell r="B148">
            <v>2478</v>
          </cell>
          <cell r="C148" t="str">
            <v>Whitehouse Common Primary School</v>
          </cell>
          <cell r="D148">
            <v>0</v>
          </cell>
          <cell r="E148">
            <v>18</v>
          </cell>
          <cell r="F148">
            <v>11</v>
          </cell>
          <cell r="G148">
            <v>29</v>
          </cell>
        </row>
        <row r="149">
          <cell r="B149">
            <v>2479</v>
          </cell>
          <cell r="C149" t="str">
            <v>Anglesey Primary School</v>
          </cell>
          <cell r="D149">
            <v>0</v>
          </cell>
          <cell r="E149">
            <v>57</v>
          </cell>
          <cell r="F149">
            <v>25</v>
          </cell>
          <cell r="G149">
            <v>82</v>
          </cell>
        </row>
        <row r="150">
          <cell r="B150">
            <v>2480</v>
          </cell>
          <cell r="C150" t="str">
            <v>Wychall Primary School</v>
          </cell>
          <cell r="D150">
            <v>0</v>
          </cell>
          <cell r="E150">
            <v>10</v>
          </cell>
          <cell r="F150">
            <v>2</v>
          </cell>
          <cell r="G150">
            <v>12</v>
          </cell>
        </row>
        <row r="151">
          <cell r="B151">
            <v>2481</v>
          </cell>
          <cell r="C151" t="str">
            <v>Rookery School</v>
          </cell>
          <cell r="D151">
            <v>0</v>
          </cell>
          <cell r="E151">
            <v>36</v>
          </cell>
          <cell r="F151">
            <v>12</v>
          </cell>
          <cell r="G151">
            <v>48</v>
          </cell>
        </row>
        <row r="152">
          <cell r="B152">
            <v>2482</v>
          </cell>
          <cell r="C152" t="str">
            <v>Wattville Primary School</v>
          </cell>
          <cell r="D152">
            <v>0</v>
          </cell>
          <cell r="E152">
            <v>36</v>
          </cell>
          <cell r="F152">
            <v>12</v>
          </cell>
          <cell r="G152">
            <v>48</v>
          </cell>
        </row>
        <row r="153">
          <cell r="B153">
            <v>2486</v>
          </cell>
          <cell r="C153" t="str">
            <v>Forestdale Primary School</v>
          </cell>
          <cell r="D153">
            <v>0</v>
          </cell>
          <cell r="E153">
            <v>12</v>
          </cell>
          <cell r="F153">
            <v>5</v>
          </cell>
          <cell r="G153">
            <v>17</v>
          </cell>
        </row>
        <row r="154">
          <cell r="B154">
            <v>3002</v>
          </cell>
          <cell r="C154" t="str">
            <v>Christ Church C.E. Primary (NC) School</v>
          </cell>
          <cell r="D154">
            <v>0</v>
          </cell>
          <cell r="E154">
            <v>15</v>
          </cell>
          <cell r="F154">
            <v>7</v>
          </cell>
          <cell r="G154">
            <v>22</v>
          </cell>
        </row>
        <row r="155">
          <cell r="B155">
            <v>3015</v>
          </cell>
          <cell r="C155" t="str">
            <v>St Mary's CofE Primary &amp; Nursery Academy Handsworth</v>
          </cell>
          <cell r="D155">
            <v>0</v>
          </cell>
          <cell r="E155">
            <v>20</v>
          </cell>
          <cell r="F155">
            <v>6</v>
          </cell>
          <cell r="G155">
            <v>26</v>
          </cell>
        </row>
        <row r="156">
          <cell r="B156">
            <v>3302</v>
          </cell>
          <cell r="C156" t="str">
            <v>St Barnabas CE Primary School</v>
          </cell>
          <cell r="D156">
            <v>0</v>
          </cell>
          <cell r="E156">
            <v>24</v>
          </cell>
          <cell r="F156">
            <v>13</v>
          </cell>
          <cell r="G156">
            <v>37</v>
          </cell>
        </row>
        <row r="157">
          <cell r="B157">
            <v>3306</v>
          </cell>
          <cell r="C157" t="str">
            <v>St John's CE Primary School</v>
          </cell>
          <cell r="D157">
            <v>0</v>
          </cell>
          <cell r="E157">
            <v>32</v>
          </cell>
          <cell r="F157">
            <v>16</v>
          </cell>
          <cell r="G157">
            <v>48</v>
          </cell>
        </row>
        <row r="158">
          <cell r="B158">
            <v>3310</v>
          </cell>
          <cell r="C158" t="str">
            <v>St Vincent's Catholic Primary School</v>
          </cell>
          <cell r="D158">
            <v>0</v>
          </cell>
          <cell r="E158">
            <v>14</v>
          </cell>
          <cell r="F158">
            <v>6</v>
          </cell>
          <cell r="G158">
            <v>20</v>
          </cell>
        </row>
        <row r="159">
          <cell r="B159">
            <v>3311</v>
          </cell>
          <cell r="C159" t="str">
            <v>St Michael's Church of England Primary School</v>
          </cell>
          <cell r="D159">
            <v>0</v>
          </cell>
          <cell r="E159">
            <v>17</v>
          </cell>
          <cell r="F159">
            <v>4</v>
          </cell>
          <cell r="G159">
            <v>21</v>
          </cell>
        </row>
        <row r="160">
          <cell r="B160">
            <v>3314</v>
          </cell>
          <cell r="C160" t="str">
            <v>St Thomas CE Academy</v>
          </cell>
          <cell r="D160">
            <v>0</v>
          </cell>
          <cell r="E160">
            <v>12</v>
          </cell>
          <cell r="F160">
            <v>13</v>
          </cell>
          <cell r="G160">
            <v>25</v>
          </cell>
        </row>
        <row r="161">
          <cell r="B161">
            <v>3317</v>
          </cell>
          <cell r="C161" t="str">
            <v>Holy Family Catholic Primary School</v>
          </cell>
          <cell r="D161">
            <v>0</v>
          </cell>
          <cell r="E161">
            <v>20</v>
          </cell>
          <cell r="F161">
            <v>6</v>
          </cell>
          <cell r="G161">
            <v>26</v>
          </cell>
        </row>
        <row r="162">
          <cell r="B162">
            <v>3319</v>
          </cell>
          <cell r="C162" t="str">
            <v>Christ The King Catholic Primary School</v>
          </cell>
          <cell r="D162">
            <v>0</v>
          </cell>
          <cell r="E162">
            <v>23</v>
          </cell>
          <cell r="F162">
            <v>10</v>
          </cell>
          <cell r="G162">
            <v>33</v>
          </cell>
        </row>
        <row r="163">
          <cell r="B163">
            <v>3322</v>
          </cell>
          <cell r="C163" t="str">
            <v>Maryvale Catholic Primary School</v>
          </cell>
          <cell r="D163">
            <v>0</v>
          </cell>
          <cell r="E163">
            <v>13</v>
          </cell>
          <cell r="F163">
            <v>6</v>
          </cell>
          <cell r="G163">
            <v>19</v>
          </cell>
        </row>
        <row r="164">
          <cell r="B164">
            <v>3323</v>
          </cell>
          <cell r="C164" t="str">
            <v>Oratory R.C. Primary and Nursery School</v>
          </cell>
          <cell r="D164">
            <v>0</v>
          </cell>
          <cell r="E164">
            <v>12</v>
          </cell>
          <cell r="F164">
            <v>6</v>
          </cell>
          <cell r="G164">
            <v>18</v>
          </cell>
        </row>
        <row r="165">
          <cell r="B165">
            <v>3325</v>
          </cell>
          <cell r="C165" t="str">
            <v>The Rosary Catholic Primary School</v>
          </cell>
          <cell r="D165">
            <v>0</v>
          </cell>
          <cell r="E165">
            <v>15</v>
          </cell>
          <cell r="F165">
            <v>6</v>
          </cell>
          <cell r="G165">
            <v>21</v>
          </cell>
        </row>
        <row r="166">
          <cell r="B166">
            <v>3328</v>
          </cell>
          <cell r="C166" t="str">
            <v>Our Lady of Lourdes Catholic Primary (NC)</v>
          </cell>
          <cell r="D166">
            <v>0</v>
          </cell>
          <cell r="E166">
            <v>18</v>
          </cell>
          <cell r="F166">
            <v>4</v>
          </cell>
          <cell r="G166">
            <v>22</v>
          </cell>
        </row>
        <row r="167">
          <cell r="B167">
            <v>3329</v>
          </cell>
          <cell r="C167" t="str">
            <v>St Augustine's Catholic Primary School</v>
          </cell>
          <cell r="D167">
            <v>0</v>
          </cell>
          <cell r="E167">
            <v>21</v>
          </cell>
          <cell r="F167">
            <v>12</v>
          </cell>
          <cell r="G167">
            <v>33</v>
          </cell>
        </row>
        <row r="168">
          <cell r="B168">
            <v>3330</v>
          </cell>
          <cell r="C168" t="str">
            <v>St. Brigid's Catholic Primary School</v>
          </cell>
          <cell r="D168">
            <v>0</v>
          </cell>
          <cell r="E168">
            <v>20</v>
          </cell>
          <cell r="F168">
            <v>12</v>
          </cell>
          <cell r="G168">
            <v>32</v>
          </cell>
        </row>
        <row r="169">
          <cell r="B169">
            <v>3331</v>
          </cell>
          <cell r="C169" t="str">
            <v>St. Catherine of Siena Catholic Primary School</v>
          </cell>
          <cell r="D169">
            <v>0</v>
          </cell>
          <cell r="E169">
            <v>24</v>
          </cell>
          <cell r="F169">
            <v>12</v>
          </cell>
          <cell r="G169">
            <v>36</v>
          </cell>
        </row>
        <row r="170">
          <cell r="B170">
            <v>3346</v>
          </cell>
          <cell r="C170" t="str">
            <v>St Patrick and St Edmund's Catholic Primary School</v>
          </cell>
          <cell r="D170">
            <v>0</v>
          </cell>
          <cell r="E170">
            <v>19</v>
          </cell>
          <cell r="F170">
            <v>6</v>
          </cell>
          <cell r="G170">
            <v>25</v>
          </cell>
        </row>
        <row r="171">
          <cell r="B171">
            <v>3351</v>
          </cell>
          <cell r="C171" t="str">
            <v>Our Lady and St Rose of Lima Catholic Primary &amp; Nursery School</v>
          </cell>
          <cell r="D171">
            <v>0</v>
          </cell>
          <cell r="E171">
            <v>18</v>
          </cell>
          <cell r="F171">
            <v>6</v>
          </cell>
          <cell r="G171">
            <v>24</v>
          </cell>
        </row>
        <row r="172">
          <cell r="B172">
            <v>3352</v>
          </cell>
          <cell r="C172" t="str">
            <v>King David Primary School</v>
          </cell>
          <cell r="D172">
            <v>0</v>
          </cell>
          <cell r="E172">
            <v>13</v>
          </cell>
          <cell r="F172">
            <v>6</v>
          </cell>
          <cell r="G172">
            <v>19</v>
          </cell>
        </row>
        <row r="173">
          <cell r="B173">
            <v>3359</v>
          </cell>
          <cell r="C173" t="str">
            <v>St Wilfrid's Catholic J I School</v>
          </cell>
          <cell r="D173">
            <v>0</v>
          </cell>
          <cell r="E173">
            <v>6</v>
          </cell>
          <cell r="F173">
            <v>9</v>
          </cell>
          <cell r="G173">
            <v>15</v>
          </cell>
        </row>
        <row r="174">
          <cell r="B174">
            <v>3361</v>
          </cell>
          <cell r="C174" t="str">
            <v>St. Margaret Mary Catholic Primary School</v>
          </cell>
          <cell r="D174">
            <v>0</v>
          </cell>
          <cell r="E174">
            <v>13</v>
          </cell>
          <cell r="F174">
            <v>7</v>
          </cell>
          <cell r="G174">
            <v>20</v>
          </cell>
        </row>
        <row r="175">
          <cell r="B175">
            <v>3363</v>
          </cell>
          <cell r="C175" t="str">
            <v>St. Dunstan's Catholic Primary School</v>
          </cell>
          <cell r="D175">
            <v>0</v>
          </cell>
          <cell r="E175">
            <v>13</v>
          </cell>
          <cell r="F175">
            <v>6</v>
          </cell>
          <cell r="G175">
            <v>19</v>
          </cell>
        </row>
        <row r="176">
          <cell r="B176">
            <v>3366</v>
          </cell>
          <cell r="C176" t="str">
            <v>St Paul's Catholic Primary School</v>
          </cell>
          <cell r="D176">
            <v>0</v>
          </cell>
          <cell r="E176">
            <v>7</v>
          </cell>
          <cell r="F176">
            <v>2</v>
          </cell>
          <cell r="G176">
            <v>9</v>
          </cell>
        </row>
        <row r="177">
          <cell r="B177">
            <v>3367</v>
          </cell>
          <cell r="C177" t="str">
            <v>St Gerard's Catholic Primary</v>
          </cell>
          <cell r="D177">
            <v>0</v>
          </cell>
          <cell r="E177">
            <v>14</v>
          </cell>
          <cell r="F177">
            <v>12</v>
          </cell>
          <cell r="G177">
            <v>26</v>
          </cell>
        </row>
        <row r="178">
          <cell r="B178">
            <v>3372</v>
          </cell>
          <cell r="C178" t="str">
            <v>St. Bernadette's Catholic Primary School</v>
          </cell>
          <cell r="D178">
            <v>0</v>
          </cell>
          <cell r="E178">
            <v>33</v>
          </cell>
          <cell r="F178">
            <v>17</v>
          </cell>
          <cell r="G178">
            <v>50</v>
          </cell>
        </row>
        <row r="179">
          <cell r="B179">
            <v>3377</v>
          </cell>
          <cell r="C179" t="str">
            <v>St Judes Primary School</v>
          </cell>
          <cell r="D179">
            <v>0</v>
          </cell>
          <cell r="E179">
            <v>12</v>
          </cell>
          <cell r="F179">
            <v>7</v>
          </cell>
          <cell r="G179">
            <v>19</v>
          </cell>
        </row>
        <row r="180">
          <cell r="B180">
            <v>3386</v>
          </cell>
          <cell r="C180" t="str">
            <v>St Cuthbert's Catholic Primary School</v>
          </cell>
          <cell r="D180">
            <v>0</v>
          </cell>
          <cell r="E180">
            <v>18</v>
          </cell>
          <cell r="F180">
            <v>11</v>
          </cell>
          <cell r="G180">
            <v>29</v>
          </cell>
        </row>
        <row r="181">
          <cell r="B181">
            <v>3406</v>
          </cell>
          <cell r="C181" t="str">
            <v>St. Clare's Catholic Primary School</v>
          </cell>
          <cell r="D181">
            <v>0</v>
          </cell>
          <cell r="E181">
            <v>15</v>
          </cell>
          <cell r="F181">
            <v>10</v>
          </cell>
          <cell r="G181">
            <v>25</v>
          </cell>
        </row>
        <row r="182">
          <cell r="B182">
            <v>3411</v>
          </cell>
          <cell r="C182" t="str">
            <v>Holly Hill Infant &amp; Nursery School</v>
          </cell>
          <cell r="D182">
            <v>0</v>
          </cell>
          <cell r="E182">
            <v>29</v>
          </cell>
          <cell r="F182">
            <v>5</v>
          </cell>
          <cell r="G182">
            <v>34</v>
          </cell>
        </row>
        <row r="183">
          <cell r="B183">
            <v>3412</v>
          </cell>
          <cell r="C183" t="str">
            <v>Audley Primary School</v>
          </cell>
          <cell r="D183">
            <v>0</v>
          </cell>
          <cell r="E183">
            <v>35</v>
          </cell>
          <cell r="F183">
            <v>17</v>
          </cell>
          <cell r="G183">
            <v>52</v>
          </cell>
        </row>
        <row r="184">
          <cell r="B184">
            <v>3428</v>
          </cell>
          <cell r="C184" t="str">
            <v>St Peter's C.E. Primary School</v>
          </cell>
          <cell r="D184">
            <v>0</v>
          </cell>
          <cell r="E184">
            <v>15</v>
          </cell>
          <cell r="F184">
            <v>11</v>
          </cell>
          <cell r="G184">
            <v>26</v>
          </cell>
        </row>
        <row r="185">
          <cell r="B185">
            <v>3431</v>
          </cell>
          <cell r="C185" t="str">
            <v>New Oscott Primary School</v>
          </cell>
          <cell r="D185">
            <v>0</v>
          </cell>
          <cell r="E185">
            <v>40</v>
          </cell>
          <cell r="F185">
            <v>9</v>
          </cell>
          <cell r="G185">
            <v>49</v>
          </cell>
        </row>
        <row r="186">
          <cell r="B186">
            <v>3432</v>
          </cell>
          <cell r="C186" t="str">
            <v>Clifton Primary School</v>
          </cell>
          <cell r="D186">
            <v>0</v>
          </cell>
          <cell r="E186">
            <v>61</v>
          </cell>
          <cell r="F186">
            <v>21</v>
          </cell>
          <cell r="G186">
            <v>82</v>
          </cell>
        </row>
        <row r="187">
          <cell r="B187">
            <v>3433</v>
          </cell>
          <cell r="C187" t="str">
            <v>Albert Bradbeer Primary</v>
          </cell>
          <cell r="D187">
            <v>0</v>
          </cell>
          <cell r="E187">
            <v>18</v>
          </cell>
          <cell r="F187">
            <v>8</v>
          </cell>
          <cell r="G187">
            <v>26</v>
          </cell>
        </row>
        <row r="188">
          <cell r="B188">
            <v>4001</v>
          </cell>
          <cell r="C188" t="str">
            <v>Ark Kings Academy</v>
          </cell>
          <cell r="D188">
            <v>0</v>
          </cell>
          <cell r="E188">
            <v>12</v>
          </cell>
          <cell r="F188">
            <v>12</v>
          </cell>
          <cell r="G188">
            <v>24</v>
          </cell>
        </row>
        <row r="189">
          <cell r="B189">
            <v>4019</v>
          </cell>
          <cell r="C189" t="str">
            <v>Ark Victoria Academy</v>
          </cell>
          <cell r="D189">
            <v>0</v>
          </cell>
          <cell r="E189">
            <v>35</v>
          </cell>
          <cell r="F189">
            <v>24</v>
          </cell>
          <cell r="G189">
            <v>59</v>
          </cell>
        </row>
        <row r="190">
          <cell r="B190">
            <v>4038</v>
          </cell>
          <cell r="C190" t="str">
            <v>Starbank School</v>
          </cell>
          <cell r="D190">
            <v>0</v>
          </cell>
          <cell r="E190">
            <v>94</v>
          </cell>
          <cell r="F190">
            <v>33</v>
          </cell>
          <cell r="G190">
            <v>127</v>
          </cell>
        </row>
        <row r="191">
          <cell r="B191">
            <v>5201</v>
          </cell>
          <cell r="C191" t="str">
            <v>Deanery C.E. Primary School</v>
          </cell>
          <cell r="D191">
            <v>0</v>
          </cell>
          <cell r="E191">
            <v>19</v>
          </cell>
          <cell r="F191">
            <v>8</v>
          </cell>
          <cell r="G191">
            <v>27</v>
          </cell>
        </row>
        <row r="192">
          <cell r="B192">
            <v>5203</v>
          </cell>
          <cell r="C192" t="str">
            <v>Walmley Infant School</v>
          </cell>
          <cell r="D192">
            <v>0</v>
          </cell>
          <cell r="E192">
            <v>39</v>
          </cell>
          <cell r="F192">
            <v>14</v>
          </cell>
          <cell r="G192">
            <v>53</v>
          </cell>
        </row>
        <row r="193">
          <cell r="B193">
            <v>5205</v>
          </cell>
          <cell r="C193" t="str">
            <v>St Francis Church of England Aided Primary School and Nursery</v>
          </cell>
          <cell r="D193">
            <v>0</v>
          </cell>
          <cell r="E193">
            <v>12</v>
          </cell>
          <cell r="F193">
            <v>11</v>
          </cell>
          <cell r="G193">
            <v>23</v>
          </cell>
        </row>
        <row r="194">
          <cell r="B194">
            <v>7004</v>
          </cell>
          <cell r="C194" t="str">
            <v>Mayfield School</v>
          </cell>
          <cell r="D194">
            <v>0</v>
          </cell>
          <cell r="E194">
            <v>2</v>
          </cell>
          <cell r="F194">
            <v>1</v>
          </cell>
          <cell r="G194">
            <v>3</v>
          </cell>
        </row>
        <row r="195">
          <cell r="B195">
            <v>7009</v>
          </cell>
          <cell r="C195" t="str">
            <v>Victoria School</v>
          </cell>
          <cell r="D195">
            <v>0</v>
          </cell>
          <cell r="E195">
            <v>5</v>
          </cell>
          <cell r="F195">
            <v>2</v>
          </cell>
          <cell r="G195">
            <v>7</v>
          </cell>
        </row>
        <row r="196">
          <cell r="B196">
            <v>7012</v>
          </cell>
          <cell r="C196" t="str">
            <v>Longwill School for the Deaf</v>
          </cell>
          <cell r="D196">
            <v>0</v>
          </cell>
          <cell r="E196">
            <v>1</v>
          </cell>
          <cell r="F196">
            <v>1</v>
          </cell>
          <cell r="G196">
            <v>2</v>
          </cell>
        </row>
        <row r="197">
          <cell r="B197">
            <v>7031</v>
          </cell>
          <cell r="C197" t="str">
            <v>Wilson Stuart School</v>
          </cell>
          <cell r="D197">
            <v>0</v>
          </cell>
          <cell r="E197">
            <v>3</v>
          </cell>
          <cell r="F197">
            <v>2</v>
          </cell>
          <cell r="G197">
            <v>5</v>
          </cell>
        </row>
        <row r="198">
          <cell r="B198">
            <v>7034</v>
          </cell>
          <cell r="C198" t="str">
            <v>Priestley Smith School</v>
          </cell>
          <cell r="D198">
            <v>0</v>
          </cell>
          <cell r="E198">
            <v>1</v>
          </cell>
          <cell r="F198">
            <v>0</v>
          </cell>
          <cell r="G198">
            <v>1</v>
          </cell>
        </row>
        <row r="199">
          <cell r="B199">
            <v>7038</v>
          </cell>
          <cell r="C199" t="str">
            <v>Brays School (S)</v>
          </cell>
          <cell r="D199">
            <v>0</v>
          </cell>
          <cell r="E199">
            <v>3</v>
          </cell>
          <cell r="F199">
            <v>2</v>
          </cell>
          <cell r="G199">
            <v>5</v>
          </cell>
        </row>
        <row r="200">
          <cell r="B200" t="str">
            <v/>
          </cell>
          <cell r="D200">
            <v>701</v>
          </cell>
          <cell r="E200">
            <v>5500</v>
          </cell>
          <cell r="F200">
            <v>2437</v>
          </cell>
          <cell r="G200">
            <v>7937</v>
          </cell>
        </row>
        <row r="201">
          <cell r="D201"/>
          <cell r="E201"/>
          <cell r="F201"/>
          <cell r="G201">
            <v>34</v>
          </cell>
        </row>
        <row r="202">
          <cell r="D202"/>
          <cell r="E202"/>
          <cell r="F202"/>
          <cell r="G202"/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93"/>
  <sheetViews>
    <sheetView showGridLines="0" tabSelected="1" zoomScale="80" zoomScaleNormal="80" workbookViewId="0">
      <selection activeCell="B5" sqref="B5"/>
    </sheetView>
  </sheetViews>
  <sheetFormatPr defaultColWidth="9.21875" defaultRowHeight="13.2" x14ac:dyDescent="0.25"/>
  <cols>
    <col min="1" max="1" width="11.77734375" style="3" customWidth="1"/>
    <col min="2" max="2" width="25" style="3" customWidth="1"/>
    <col min="3" max="3" width="19.21875" style="3" customWidth="1"/>
    <col min="4" max="4" width="10.21875" style="3" bestFit="1" customWidth="1"/>
    <col min="5" max="5" width="9.21875" style="3"/>
    <col min="6" max="6" width="18.109375" style="3" customWidth="1"/>
    <col min="7" max="7" width="10.21875" style="3" customWidth="1"/>
    <col min="8" max="8" width="13.44140625" style="3" customWidth="1"/>
    <col min="9" max="9" width="11.21875" style="3" customWidth="1"/>
    <col min="10" max="10" width="0.77734375" style="3" customWidth="1"/>
    <col min="11" max="12" width="11.21875" style="3" bestFit="1" customWidth="1"/>
    <col min="13" max="13" width="7.44140625" style="3" customWidth="1"/>
    <col min="14" max="14" width="0.77734375" style="3" customWidth="1"/>
    <col min="15" max="15" width="7.44140625" style="3" customWidth="1"/>
    <col min="16" max="16" width="25.21875" style="3" customWidth="1"/>
    <col min="17" max="17" width="20.21875" style="3" customWidth="1"/>
    <col min="18" max="19" width="9.21875" style="3"/>
    <col min="20" max="20" width="16.77734375" style="3" customWidth="1"/>
    <col min="21" max="21" width="13.5546875" style="3" customWidth="1"/>
    <col min="22" max="22" width="13.77734375" style="3" customWidth="1"/>
    <col min="23" max="23" width="15.21875" style="3" customWidth="1"/>
    <col min="24" max="24" width="1.21875" style="3" customWidth="1"/>
    <col min="25" max="26" width="10.21875" style="3" bestFit="1" customWidth="1"/>
    <col min="27" max="27" width="3.77734375" style="3" customWidth="1"/>
    <col min="28" max="28" width="2" style="3" customWidth="1"/>
    <col min="29" max="29" width="7.21875" style="3" hidden="1" customWidth="1"/>
    <col min="30" max="30" width="15.5546875" style="3" hidden="1" customWidth="1"/>
    <col min="31" max="31" width="21" style="3" hidden="1" customWidth="1"/>
    <col min="32" max="38" width="0" style="3" hidden="1" customWidth="1"/>
    <col min="39" max="39" width="11.77734375" style="3" hidden="1" customWidth="1"/>
    <col min="40" max="40" width="11" style="3" hidden="1" customWidth="1"/>
    <col min="41" max="41" width="3.5546875" style="3" hidden="1" customWidth="1"/>
    <col min="42" max="256" width="9.21875" style="3"/>
    <col min="257" max="257" width="7.77734375" style="3" customWidth="1"/>
    <col min="258" max="258" width="25" style="3" customWidth="1"/>
    <col min="259" max="259" width="19.21875" style="3" customWidth="1"/>
    <col min="260" max="260" width="10.21875" style="3" bestFit="1" customWidth="1"/>
    <col min="261" max="262" width="9.21875" style="3"/>
    <col min="263" max="265" width="10.21875" style="3" bestFit="1" customWidth="1"/>
    <col min="266" max="266" width="0.77734375" style="3" customWidth="1"/>
    <col min="267" max="268" width="11.21875" style="3" bestFit="1" customWidth="1"/>
    <col min="269" max="269" width="7.44140625" style="3" customWidth="1"/>
    <col min="270" max="270" width="0.77734375" style="3" customWidth="1"/>
    <col min="271" max="271" width="7.44140625" style="3" customWidth="1"/>
    <col min="272" max="272" width="25.21875" style="3" customWidth="1"/>
    <col min="273" max="273" width="20.21875" style="3" customWidth="1"/>
    <col min="274" max="275" width="9.21875" style="3"/>
    <col min="276" max="276" width="9.44140625" style="3" customWidth="1"/>
    <col min="277" max="277" width="10" style="3" customWidth="1"/>
    <col min="278" max="278" width="10.21875" style="3" customWidth="1"/>
    <col min="279" max="279" width="11" style="3" customWidth="1"/>
    <col min="280" max="280" width="1.21875" style="3" customWidth="1"/>
    <col min="281" max="282" width="10.21875" style="3" bestFit="1" customWidth="1"/>
    <col min="283" max="283" width="3.77734375" style="3" customWidth="1"/>
    <col min="284" max="284" width="2" style="3" customWidth="1"/>
    <col min="285" max="297" width="0" style="3" hidden="1" customWidth="1"/>
    <col min="298" max="512" width="9.21875" style="3"/>
    <col min="513" max="513" width="7.77734375" style="3" customWidth="1"/>
    <col min="514" max="514" width="25" style="3" customWidth="1"/>
    <col min="515" max="515" width="19.21875" style="3" customWidth="1"/>
    <col min="516" max="516" width="10.21875" style="3" bestFit="1" customWidth="1"/>
    <col min="517" max="518" width="9.21875" style="3"/>
    <col min="519" max="521" width="10.21875" style="3" bestFit="1" customWidth="1"/>
    <col min="522" max="522" width="0.77734375" style="3" customWidth="1"/>
    <col min="523" max="524" width="11.21875" style="3" bestFit="1" customWidth="1"/>
    <col min="525" max="525" width="7.44140625" style="3" customWidth="1"/>
    <col min="526" max="526" width="0.77734375" style="3" customWidth="1"/>
    <col min="527" max="527" width="7.44140625" style="3" customWidth="1"/>
    <col min="528" max="528" width="25.21875" style="3" customWidth="1"/>
    <col min="529" max="529" width="20.21875" style="3" customWidth="1"/>
    <col min="530" max="531" width="9.21875" style="3"/>
    <col min="532" max="532" width="9.44140625" style="3" customWidth="1"/>
    <col min="533" max="533" width="10" style="3" customWidth="1"/>
    <col min="534" max="534" width="10.21875" style="3" customWidth="1"/>
    <col min="535" max="535" width="11" style="3" customWidth="1"/>
    <col min="536" max="536" width="1.21875" style="3" customWidth="1"/>
    <col min="537" max="538" width="10.21875" style="3" bestFit="1" customWidth="1"/>
    <col min="539" max="539" width="3.77734375" style="3" customWidth="1"/>
    <col min="540" max="540" width="2" style="3" customWidth="1"/>
    <col min="541" max="553" width="0" style="3" hidden="1" customWidth="1"/>
    <col min="554" max="768" width="9.21875" style="3"/>
    <col min="769" max="769" width="7.77734375" style="3" customWidth="1"/>
    <col min="770" max="770" width="25" style="3" customWidth="1"/>
    <col min="771" max="771" width="19.21875" style="3" customWidth="1"/>
    <col min="772" max="772" width="10.21875" style="3" bestFit="1" customWidth="1"/>
    <col min="773" max="774" width="9.21875" style="3"/>
    <col min="775" max="777" width="10.21875" style="3" bestFit="1" customWidth="1"/>
    <col min="778" max="778" width="0.77734375" style="3" customWidth="1"/>
    <col min="779" max="780" width="11.21875" style="3" bestFit="1" customWidth="1"/>
    <col min="781" max="781" width="7.44140625" style="3" customWidth="1"/>
    <col min="782" max="782" width="0.77734375" style="3" customWidth="1"/>
    <col min="783" max="783" width="7.44140625" style="3" customWidth="1"/>
    <col min="784" max="784" width="25.21875" style="3" customWidth="1"/>
    <col min="785" max="785" width="20.21875" style="3" customWidth="1"/>
    <col min="786" max="787" width="9.21875" style="3"/>
    <col min="788" max="788" width="9.44140625" style="3" customWidth="1"/>
    <col min="789" max="789" width="10" style="3" customWidth="1"/>
    <col min="790" max="790" width="10.21875" style="3" customWidth="1"/>
    <col min="791" max="791" width="11" style="3" customWidth="1"/>
    <col min="792" max="792" width="1.21875" style="3" customWidth="1"/>
    <col min="793" max="794" width="10.21875" style="3" bestFit="1" customWidth="1"/>
    <col min="795" max="795" width="3.77734375" style="3" customWidth="1"/>
    <col min="796" max="796" width="2" style="3" customWidth="1"/>
    <col min="797" max="809" width="0" style="3" hidden="1" customWidth="1"/>
    <col min="810" max="1024" width="9.21875" style="3"/>
    <col min="1025" max="1025" width="7.77734375" style="3" customWidth="1"/>
    <col min="1026" max="1026" width="25" style="3" customWidth="1"/>
    <col min="1027" max="1027" width="19.21875" style="3" customWidth="1"/>
    <col min="1028" max="1028" width="10.21875" style="3" bestFit="1" customWidth="1"/>
    <col min="1029" max="1030" width="9.21875" style="3"/>
    <col min="1031" max="1033" width="10.21875" style="3" bestFit="1" customWidth="1"/>
    <col min="1034" max="1034" width="0.77734375" style="3" customWidth="1"/>
    <col min="1035" max="1036" width="11.21875" style="3" bestFit="1" customWidth="1"/>
    <col min="1037" max="1037" width="7.44140625" style="3" customWidth="1"/>
    <col min="1038" max="1038" width="0.77734375" style="3" customWidth="1"/>
    <col min="1039" max="1039" width="7.44140625" style="3" customWidth="1"/>
    <col min="1040" max="1040" width="25.21875" style="3" customWidth="1"/>
    <col min="1041" max="1041" width="20.21875" style="3" customWidth="1"/>
    <col min="1042" max="1043" width="9.21875" style="3"/>
    <col min="1044" max="1044" width="9.44140625" style="3" customWidth="1"/>
    <col min="1045" max="1045" width="10" style="3" customWidth="1"/>
    <col min="1046" max="1046" width="10.21875" style="3" customWidth="1"/>
    <col min="1047" max="1047" width="11" style="3" customWidth="1"/>
    <col min="1048" max="1048" width="1.21875" style="3" customWidth="1"/>
    <col min="1049" max="1050" width="10.21875" style="3" bestFit="1" customWidth="1"/>
    <col min="1051" max="1051" width="3.77734375" style="3" customWidth="1"/>
    <col min="1052" max="1052" width="2" style="3" customWidth="1"/>
    <col min="1053" max="1065" width="0" style="3" hidden="1" customWidth="1"/>
    <col min="1066" max="1280" width="9.21875" style="3"/>
    <col min="1281" max="1281" width="7.77734375" style="3" customWidth="1"/>
    <col min="1282" max="1282" width="25" style="3" customWidth="1"/>
    <col min="1283" max="1283" width="19.21875" style="3" customWidth="1"/>
    <col min="1284" max="1284" width="10.21875" style="3" bestFit="1" customWidth="1"/>
    <col min="1285" max="1286" width="9.21875" style="3"/>
    <col min="1287" max="1289" width="10.21875" style="3" bestFit="1" customWidth="1"/>
    <col min="1290" max="1290" width="0.77734375" style="3" customWidth="1"/>
    <col min="1291" max="1292" width="11.21875" style="3" bestFit="1" customWidth="1"/>
    <col min="1293" max="1293" width="7.44140625" style="3" customWidth="1"/>
    <col min="1294" max="1294" width="0.77734375" style="3" customWidth="1"/>
    <col min="1295" max="1295" width="7.44140625" style="3" customWidth="1"/>
    <col min="1296" max="1296" width="25.21875" style="3" customWidth="1"/>
    <col min="1297" max="1297" width="20.21875" style="3" customWidth="1"/>
    <col min="1298" max="1299" width="9.21875" style="3"/>
    <col min="1300" max="1300" width="9.44140625" style="3" customWidth="1"/>
    <col min="1301" max="1301" width="10" style="3" customWidth="1"/>
    <col min="1302" max="1302" width="10.21875" style="3" customWidth="1"/>
    <col min="1303" max="1303" width="11" style="3" customWidth="1"/>
    <col min="1304" max="1304" width="1.21875" style="3" customWidth="1"/>
    <col min="1305" max="1306" width="10.21875" style="3" bestFit="1" customWidth="1"/>
    <col min="1307" max="1307" width="3.77734375" style="3" customWidth="1"/>
    <col min="1308" max="1308" width="2" style="3" customWidth="1"/>
    <col min="1309" max="1321" width="0" style="3" hidden="1" customWidth="1"/>
    <col min="1322" max="1536" width="9.21875" style="3"/>
    <col min="1537" max="1537" width="7.77734375" style="3" customWidth="1"/>
    <col min="1538" max="1538" width="25" style="3" customWidth="1"/>
    <col min="1539" max="1539" width="19.21875" style="3" customWidth="1"/>
    <col min="1540" max="1540" width="10.21875" style="3" bestFit="1" customWidth="1"/>
    <col min="1541" max="1542" width="9.21875" style="3"/>
    <col min="1543" max="1545" width="10.21875" style="3" bestFit="1" customWidth="1"/>
    <col min="1546" max="1546" width="0.77734375" style="3" customWidth="1"/>
    <col min="1547" max="1548" width="11.21875" style="3" bestFit="1" customWidth="1"/>
    <col min="1549" max="1549" width="7.44140625" style="3" customWidth="1"/>
    <col min="1550" max="1550" width="0.77734375" style="3" customWidth="1"/>
    <col min="1551" max="1551" width="7.44140625" style="3" customWidth="1"/>
    <col min="1552" max="1552" width="25.21875" style="3" customWidth="1"/>
    <col min="1553" max="1553" width="20.21875" style="3" customWidth="1"/>
    <col min="1554" max="1555" width="9.21875" style="3"/>
    <col min="1556" max="1556" width="9.44140625" style="3" customWidth="1"/>
    <col min="1557" max="1557" width="10" style="3" customWidth="1"/>
    <col min="1558" max="1558" width="10.21875" style="3" customWidth="1"/>
    <col min="1559" max="1559" width="11" style="3" customWidth="1"/>
    <col min="1560" max="1560" width="1.21875" style="3" customWidth="1"/>
    <col min="1561" max="1562" width="10.21875" style="3" bestFit="1" customWidth="1"/>
    <col min="1563" max="1563" width="3.77734375" style="3" customWidth="1"/>
    <col min="1564" max="1564" width="2" style="3" customWidth="1"/>
    <col min="1565" max="1577" width="0" style="3" hidden="1" customWidth="1"/>
    <col min="1578" max="1792" width="9.21875" style="3"/>
    <col min="1793" max="1793" width="7.77734375" style="3" customWidth="1"/>
    <col min="1794" max="1794" width="25" style="3" customWidth="1"/>
    <col min="1795" max="1795" width="19.21875" style="3" customWidth="1"/>
    <col min="1796" max="1796" width="10.21875" style="3" bestFit="1" customWidth="1"/>
    <col min="1797" max="1798" width="9.21875" style="3"/>
    <col min="1799" max="1801" width="10.21875" style="3" bestFit="1" customWidth="1"/>
    <col min="1802" max="1802" width="0.77734375" style="3" customWidth="1"/>
    <col min="1803" max="1804" width="11.21875" style="3" bestFit="1" customWidth="1"/>
    <col min="1805" max="1805" width="7.44140625" style="3" customWidth="1"/>
    <col min="1806" max="1806" width="0.77734375" style="3" customWidth="1"/>
    <col min="1807" max="1807" width="7.44140625" style="3" customWidth="1"/>
    <col min="1808" max="1808" width="25.21875" style="3" customWidth="1"/>
    <col min="1809" max="1809" width="20.21875" style="3" customWidth="1"/>
    <col min="1810" max="1811" width="9.21875" style="3"/>
    <col min="1812" max="1812" width="9.44140625" style="3" customWidth="1"/>
    <col min="1813" max="1813" width="10" style="3" customWidth="1"/>
    <col min="1814" max="1814" width="10.21875" style="3" customWidth="1"/>
    <col min="1815" max="1815" width="11" style="3" customWidth="1"/>
    <col min="1816" max="1816" width="1.21875" style="3" customWidth="1"/>
    <col min="1817" max="1818" width="10.21875" style="3" bestFit="1" customWidth="1"/>
    <col min="1819" max="1819" width="3.77734375" style="3" customWidth="1"/>
    <col min="1820" max="1820" width="2" style="3" customWidth="1"/>
    <col min="1821" max="1833" width="0" style="3" hidden="1" customWidth="1"/>
    <col min="1834" max="2048" width="9.21875" style="3"/>
    <col min="2049" max="2049" width="7.77734375" style="3" customWidth="1"/>
    <col min="2050" max="2050" width="25" style="3" customWidth="1"/>
    <col min="2051" max="2051" width="19.21875" style="3" customWidth="1"/>
    <col min="2052" max="2052" width="10.21875" style="3" bestFit="1" customWidth="1"/>
    <col min="2053" max="2054" width="9.21875" style="3"/>
    <col min="2055" max="2057" width="10.21875" style="3" bestFit="1" customWidth="1"/>
    <col min="2058" max="2058" width="0.77734375" style="3" customWidth="1"/>
    <col min="2059" max="2060" width="11.21875" style="3" bestFit="1" customWidth="1"/>
    <col min="2061" max="2061" width="7.44140625" style="3" customWidth="1"/>
    <col min="2062" max="2062" width="0.77734375" style="3" customWidth="1"/>
    <col min="2063" max="2063" width="7.44140625" style="3" customWidth="1"/>
    <col min="2064" max="2064" width="25.21875" style="3" customWidth="1"/>
    <col min="2065" max="2065" width="20.21875" style="3" customWidth="1"/>
    <col min="2066" max="2067" width="9.21875" style="3"/>
    <col min="2068" max="2068" width="9.44140625" style="3" customWidth="1"/>
    <col min="2069" max="2069" width="10" style="3" customWidth="1"/>
    <col min="2070" max="2070" width="10.21875" style="3" customWidth="1"/>
    <col min="2071" max="2071" width="11" style="3" customWidth="1"/>
    <col min="2072" max="2072" width="1.21875" style="3" customWidth="1"/>
    <col min="2073" max="2074" width="10.21875" style="3" bestFit="1" customWidth="1"/>
    <col min="2075" max="2075" width="3.77734375" style="3" customWidth="1"/>
    <col min="2076" max="2076" width="2" style="3" customWidth="1"/>
    <col min="2077" max="2089" width="0" style="3" hidden="1" customWidth="1"/>
    <col min="2090" max="2304" width="9.21875" style="3"/>
    <col min="2305" max="2305" width="7.77734375" style="3" customWidth="1"/>
    <col min="2306" max="2306" width="25" style="3" customWidth="1"/>
    <col min="2307" max="2307" width="19.21875" style="3" customWidth="1"/>
    <col min="2308" max="2308" width="10.21875" style="3" bestFit="1" customWidth="1"/>
    <col min="2309" max="2310" width="9.21875" style="3"/>
    <col min="2311" max="2313" width="10.21875" style="3" bestFit="1" customWidth="1"/>
    <col min="2314" max="2314" width="0.77734375" style="3" customWidth="1"/>
    <col min="2315" max="2316" width="11.21875" style="3" bestFit="1" customWidth="1"/>
    <col min="2317" max="2317" width="7.44140625" style="3" customWidth="1"/>
    <col min="2318" max="2318" width="0.77734375" style="3" customWidth="1"/>
    <col min="2319" max="2319" width="7.44140625" style="3" customWidth="1"/>
    <col min="2320" max="2320" width="25.21875" style="3" customWidth="1"/>
    <col min="2321" max="2321" width="20.21875" style="3" customWidth="1"/>
    <col min="2322" max="2323" width="9.21875" style="3"/>
    <col min="2324" max="2324" width="9.44140625" style="3" customWidth="1"/>
    <col min="2325" max="2325" width="10" style="3" customWidth="1"/>
    <col min="2326" max="2326" width="10.21875" style="3" customWidth="1"/>
    <col min="2327" max="2327" width="11" style="3" customWidth="1"/>
    <col min="2328" max="2328" width="1.21875" style="3" customWidth="1"/>
    <col min="2329" max="2330" width="10.21875" style="3" bestFit="1" customWidth="1"/>
    <col min="2331" max="2331" width="3.77734375" style="3" customWidth="1"/>
    <col min="2332" max="2332" width="2" style="3" customWidth="1"/>
    <col min="2333" max="2345" width="0" style="3" hidden="1" customWidth="1"/>
    <col min="2346" max="2560" width="9.21875" style="3"/>
    <col min="2561" max="2561" width="7.77734375" style="3" customWidth="1"/>
    <col min="2562" max="2562" width="25" style="3" customWidth="1"/>
    <col min="2563" max="2563" width="19.21875" style="3" customWidth="1"/>
    <col min="2564" max="2564" width="10.21875" style="3" bestFit="1" customWidth="1"/>
    <col min="2565" max="2566" width="9.21875" style="3"/>
    <col min="2567" max="2569" width="10.21875" style="3" bestFit="1" customWidth="1"/>
    <col min="2570" max="2570" width="0.77734375" style="3" customWidth="1"/>
    <col min="2571" max="2572" width="11.21875" style="3" bestFit="1" customWidth="1"/>
    <col min="2573" max="2573" width="7.44140625" style="3" customWidth="1"/>
    <col min="2574" max="2574" width="0.77734375" style="3" customWidth="1"/>
    <col min="2575" max="2575" width="7.44140625" style="3" customWidth="1"/>
    <col min="2576" max="2576" width="25.21875" style="3" customWidth="1"/>
    <col min="2577" max="2577" width="20.21875" style="3" customWidth="1"/>
    <col min="2578" max="2579" width="9.21875" style="3"/>
    <col min="2580" max="2580" width="9.44140625" style="3" customWidth="1"/>
    <col min="2581" max="2581" width="10" style="3" customWidth="1"/>
    <col min="2582" max="2582" width="10.21875" style="3" customWidth="1"/>
    <col min="2583" max="2583" width="11" style="3" customWidth="1"/>
    <col min="2584" max="2584" width="1.21875" style="3" customWidth="1"/>
    <col min="2585" max="2586" width="10.21875" style="3" bestFit="1" customWidth="1"/>
    <col min="2587" max="2587" width="3.77734375" style="3" customWidth="1"/>
    <col min="2588" max="2588" width="2" style="3" customWidth="1"/>
    <col min="2589" max="2601" width="0" style="3" hidden="1" customWidth="1"/>
    <col min="2602" max="2816" width="9.21875" style="3"/>
    <col min="2817" max="2817" width="7.77734375" style="3" customWidth="1"/>
    <col min="2818" max="2818" width="25" style="3" customWidth="1"/>
    <col min="2819" max="2819" width="19.21875" style="3" customWidth="1"/>
    <col min="2820" max="2820" width="10.21875" style="3" bestFit="1" customWidth="1"/>
    <col min="2821" max="2822" width="9.21875" style="3"/>
    <col min="2823" max="2825" width="10.21875" style="3" bestFit="1" customWidth="1"/>
    <col min="2826" max="2826" width="0.77734375" style="3" customWidth="1"/>
    <col min="2827" max="2828" width="11.21875" style="3" bestFit="1" customWidth="1"/>
    <col min="2829" max="2829" width="7.44140625" style="3" customWidth="1"/>
    <col min="2830" max="2830" width="0.77734375" style="3" customWidth="1"/>
    <col min="2831" max="2831" width="7.44140625" style="3" customWidth="1"/>
    <col min="2832" max="2832" width="25.21875" style="3" customWidth="1"/>
    <col min="2833" max="2833" width="20.21875" style="3" customWidth="1"/>
    <col min="2834" max="2835" width="9.21875" style="3"/>
    <col min="2836" max="2836" width="9.44140625" style="3" customWidth="1"/>
    <col min="2837" max="2837" width="10" style="3" customWidth="1"/>
    <col min="2838" max="2838" width="10.21875" style="3" customWidth="1"/>
    <col min="2839" max="2839" width="11" style="3" customWidth="1"/>
    <col min="2840" max="2840" width="1.21875" style="3" customWidth="1"/>
    <col min="2841" max="2842" width="10.21875" style="3" bestFit="1" customWidth="1"/>
    <col min="2843" max="2843" width="3.77734375" style="3" customWidth="1"/>
    <col min="2844" max="2844" width="2" style="3" customWidth="1"/>
    <col min="2845" max="2857" width="0" style="3" hidden="1" customWidth="1"/>
    <col min="2858" max="3072" width="9.21875" style="3"/>
    <col min="3073" max="3073" width="7.77734375" style="3" customWidth="1"/>
    <col min="3074" max="3074" width="25" style="3" customWidth="1"/>
    <col min="3075" max="3075" width="19.21875" style="3" customWidth="1"/>
    <col min="3076" max="3076" width="10.21875" style="3" bestFit="1" customWidth="1"/>
    <col min="3077" max="3078" width="9.21875" style="3"/>
    <col min="3079" max="3081" width="10.21875" style="3" bestFit="1" customWidth="1"/>
    <col min="3082" max="3082" width="0.77734375" style="3" customWidth="1"/>
    <col min="3083" max="3084" width="11.21875" style="3" bestFit="1" customWidth="1"/>
    <col min="3085" max="3085" width="7.44140625" style="3" customWidth="1"/>
    <col min="3086" max="3086" width="0.77734375" style="3" customWidth="1"/>
    <col min="3087" max="3087" width="7.44140625" style="3" customWidth="1"/>
    <col min="3088" max="3088" width="25.21875" style="3" customWidth="1"/>
    <col min="3089" max="3089" width="20.21875" style="3" customWidth="1"/>
    <col min="3090" max="3091" width="9.21875" style="3"/>
    <col min="3092" max="3092" width="9.44140625" style="3" customWidth="1"/>
    <col min="3093" max="3093" width="10" style="3" customWidth="1"/>
    <col min="3094" max="3094" width="10.21875" style="3" customWidth="1"/>
    <col min="3095" max="3095" width="11" style="3" customWidth="1"/>
    <col min="3096" max="3096" width="1.21875" style="3" customWidth="1"/>
    <col min="3097" max="3098" width="10.21875" style="3" bestFit="1" customWidth="1"/>
    <col min="3099" max="3099" width="3.77734375" style="3" customWidth="1"/>
    <col min="3100" max="3100" width="2" style="3" customWidth="1"/>
    <col min="3101" max="3113" width="0" style="3" hidden="1" customWidth="1"/>
    <col min="3114" max="3328" width="9.21875" style="3"/>
    <col min="3329" max="3329" width="7.77734375" style="3" customWidth="1"/>
    <col min="3330" max="3330" width="25" style="3" customWidth="1"/>
    <col min="3331" max="3331" width="19.21875" style="3" customWidth="1"/>
    <col min="3332" max="3332" width="10.21875" style="3" bestFit="1" customWidth="1"/>
    <col min="3333" max="3334" width="9.21875" style="3"/>
    <col min="3335" max="3337" width="10.21875" style="3" bestFit="1" customWidth="1"/>
    <col min="3338" max="3338" width="0.77734375" style="3" customWidth="1"/>
    <col min="3339" max="3340" width="11.21875" style="3" bestFit="1" customWidth="1"/>
    <col min="3341" max="3341" width="7.44140625" style="3" customWidth="1"/>
    <col min="3342" max="3342" width="0.77734375" style="3" customWidth="1"/>
    <col min="3343" max="3343" width="7.44140625" style="3" customWidth="1"/>
    <col min="3344" max="3344" width="25.21875" style="3" customWidth="1"/>
    <col min="3345" max="3345" width="20.21875" style="3" customWidth="1"/>
    <col min="3346" max="3347" width="9.21875" style="3"/>
    <col min="3348" max="3348" width="9.44140625" style="3" customWidth="1"/>
    <col min="3349" max="3349" width="10" style="3" customWidth="1"/>
    <col min="3350" max="3350" width="10.21875" style="3" customWidth="1"/>
    <col min="3351" max="3351" width="11" style="3" customWidth="1"/>
    <col min="3352" max="3352" width="1.21875" style="3" customWidth="1"/>
    <col min="3353" max="3354" width="10.21875" style="3" bestFit="1" customWidth="1"/>
    <col min="3355" max="3355" width="3.77734375" style="3" customWidth="1"/>
    <col min="3356" max="3356" width="2" style="3" customWidth="1"/>
    <col min="3357" max="3369" width="0" style="3" hidden="1" customWidth="1"/>
    <col min="3370" max="3584" width="9.21875" style="3"/>
    <col min="3585" max="3585" width="7.77734375" style="3" customWidth="1"/>
    <col min="3586" max="3586" width="25" style="3" customWidth="1"/>
    <col min="3587" max="3587" width="19.21875" style="3" customWidth="1"/>
    <col min="3588" max="3588" width="10.21875" style="3" bestFit="1" customWidth="1"/>
    <col min="3589" max="3590" width="9.21875" style="3"/>
    <col min="3591" max="3593" width="10.21875" style="3" bestFit="1" customWidth="1"/>
    <col min="3594" max="3594" width="0.77734375" style="3" customWidth="1"/>
    <col min="3595" max="3596" width="11.21875" style="3" bestFit="1" customWidth="1"/>
    <col min="3597" max="3597" width="7.44140625" style="3" customWidth="1"/>
    <col min="3598" max="3598" width="0.77734375" style="3" customWidth="1"/>
    <col min="3599" max="3599" width="7.44140625" style="3" customWidth="1"/>
    <col min="3600" max="3600" width="25.21875" style="3" customWidth="1"/>
    <col min="3601" max="3601" width="20.21875" style="3" customWidth="1"/>
    <col min="3602" max="3603" width="9.21875" style="3"/>
    <col min="3604" max="3604" width="9.44140625" style="3" customWidth="1"/>
    <col min="3605" max="3605" width="10" style="3" customWidth="1"/>
    <col min="3606" max="3606" width="10.21875" style="3" customWidth="1"/>
    <col min="3607" max="3607" width="11" style="3" customWidth="1"/>
    <col min="3608" max="3608" width="1.21875" style="3" customWidth="1"/>
    <col min="3609" max="3610" width="10.21875" style="3" bestFit="1" customWidth="1"/>
    <col min="3611" max="3611" width="3.77734375" style="3" customWidth="1"/>
    <col min="3612" max="3612" width="2" style="3" customWidth="1"/>
    <col min="3613" max="3625" width="0" style="3" hidden="1" customWidth="1"/>
    <col min="3626" max="3840" width="9.21875" style="3"/>
    <col min="3841" max="3841" width="7.77734375" style="3" customWidth="1"/>
    <col min="3842" max="3842" width="25" style="3" customWidth="1"/>
    <col min="3843" max="3843" width="19.21875" style="3" customWidth="1"/>
    <col min="3844" max="3844" width="10.21875" style="3" bestFit="1" customWidth="1"/>
    <col min="3845" max="3846" width="9.21875" style="3"/>
    <col min="3847" max="3849" width="10.21875" style="3" bestFit="1" customWidth="1"/>
    <col min="3850" max="3850" width="0.77734375" style="3" customWidth="1"/>
    <col min="3851" max="3852" width="11.21875" style="3" bestFit="1" customWidth="1"/>
    <col min="3853" max="3853" width="7.44140625" style="3" customWidth="1"/>
    <col min="3854" max="3854" width="0.77734375" style="3" customWidth="1"/>
    <col min="3855" max="3855" width="7.44140625" style="3" customWidth="1"/>
    <col min="3856" max="3856" width="25.21875" style="3" customWidth="1"/>
    <col min="3857" max="3857" width="20.21875" style="3" customWidth="1"/>
    <col min="3858" max="3859" width="9.21875" style="3"/>
    <col min="3860" max="3860" width="9.44140625" style="3" customWidth="1"/>
    <col min="3861" max="3861" width="10" style="3" customWidth="1"/>
    <col min="3862" max="3862" width="10.21875" style="3" customWidth="1"/>
    <col min="3863" max="3863" width="11" style="3" customWidth="1"/>
    <col min="3864" max="3864" width="1.21875" style="3" customWidth="1"/>
    <col min="3865" max="3866" width="10.21875" style="3" bestFit="1" customWidth="1"/>
    <col min="3867" max="3867" width="3.77734375" style="3" customWidth="1"/>
    <col min="3868" max="3868" width="2" style="3" customWidth="1"/>
    <col min="3869" max="3881" width="0" style="3" hidden="1" customWidth="1"/>
    <col min="3882" max="4096" width="9.21875" style="3"/>
    <col min="4097" max="4097" width="7.77734375" style="3" customWidth="1"/>
    <col min="4098" max="4098" width="25" style="3" customWidth="1"/>
    <col min="4099" max="4099" width="19.21875" style="3" customWidth="1"/>
    <col min="4100" max="4100" width="10.21875" style="3" bestFit="1" customWidth="1"/>
    <col min="4101" max="4102" width="9.21875" style="3"/>
    <col min="4103" max="4105" width="10.21875" style="3" bestFit="1" customWidth="1"/>
    <col min="4106" max="4106" width="0.77734375" style="3" customWidth="1"/>
    <col min="4107" max="4108" width="11.21875" style="3" bestFit="1" customWidth="1"/>
    <col min="4109" max="4109" width="7.44140625" style="3" customWidth="1"/>
    <col min="4110" max="4110" width="0.77734375" style="3" customWidth="1"/>
    <col min="4111" max="4111" width="7.44140625" style="3" customWidth="1"/>
    <col min="4112" max="4112" width="25.21875" style="3" customWidth="1"/>
    <col min="4113" max="4113" width="20.21875" style="3" customWidth="1"/>
    <col min="4114" max="4115" width="9.21875" style="3"/>
    <col min="4116" max="4116" width="9.44140625" style="3" customWidth="1"/>
    <col min="4117" max="4117" width="10" style="3" customWidth="1"/>
    <col min="4118" max="4118" width="10.21875" style="3" customWidth="1"/>
    <col min="4119" max="4119" width="11" style="3" customWidth="1"/>
    <col min="4120" max="4120" width="1.21875" style="3" customWidth="1"/>
    <col min="4121" max="4122" width="10.21875" style="3" bestFit="1" customWidth="1"/>
    <col min="4123" max="4123" width="3.77734375" style="3" customWidth="1"/>
    <col min="4124" max="4124" width="2" style="3" customWidth="1"/>
    <col min="4125" max="4137" width="0" style="3" hidden="1" customWidth="1"/>
    <col min="4138" max="4352" width="9.21875" style="3"/>
    <col min="4353" max="4353" width="7.77734375" style="3" customWidth="1"/>
    <col min="4354" max="4354" width="25" style="3" customWidth="1"/>
    <col min="4355" max="4355" width="19.21875" style="3" customWidth="1"/>
    <col min="4356" max="4356" width="10.21875" style="3" bestFit="1" customWidth="1"/>
    <col min="4357" max="4358" width="9.21875" style="3"/>
    <col min="4359" max="4361" width="10.21875" style="3" bestFit="1" customWidth="1"/>
    <col min="4362" max="4362" width="0.77734375" style="3" customWidth="1"/>
    <col min="4363" max="4364" width="11.21875" style="3" bestFit="1" customWidth="1"/>
    <col min="4365" max="4365" width="7.44140625" style="3" customWidth="1"/>
    <col min="4366" max="4366" width="0.77734375" style="3" customWidth="1"/>
    <col min="4367" max="4367" width="7.44140625" style="3" customWidth="1"/>
    <col min="4368" max="4368" width="25.21875" style="3" customWidth="1"/>
    <col min="4369" max="4369" width="20.21875" style="3" customWidth="1"/>
    <col min="4370" max="4371" width="9.21875" style="3"/>
    <col min="4372" max="4372" width="9.44140625" style="3" customWidth="1"/>
    <col min="4373" max="4373" width="10" style="3" customWidth="1"/>
    <col min="4374" max="4374" width="10.21875" style="3" customWidth="1"/>
    <col min="4375" max="4375" width="11" style="3" customWidth="1"/>
    <col min="4376" max="4376" width="1.21875" style="3" customWidth="1"/>
    <col min="4377" max="4378" width="10.21875" style="3" bestFit="1" customWidth="1"/>
    <col min="4379" max="4379" width="3.77734375" style="3" customWidth="1"/>
    <col min="4380" max="4380" width="2" style="3" customWidth="1"/>
    <col min="4381" max="4393" width="0" style="3" hidden="1" customWidth="1"/>
    <col min="4394" max="4608" width="9.21875" style="3"/>
    <col min="4609" max="4609" width="7.77734375" style="3" customWidth="1"/>
    <col min="4610" max="4610" width="25" style="3" customWidth="1"/>
    <col min="4611" max="4611" width="19.21875" style="3" customWidth="1"/>
    <col min="4612" max="4612" width="10.21875" style="3" bestFit="1" customWidth="1"/>
    <col min="4613" max="4614" width="9.21875" style="3"/>
    <col min="4615" max="4617" width="10.21875" style="3" bestFit="1" customWidth="1"/>
    <col min="4618" max="4618" width="0.77734375" style="3" customWidth="1"/>
    <col min="4619" max="4620" width="11.21875" style="3" bestFit="1" customWidth="1"/>
    <col min="4621" max="4621" width="7.44140625" style="3" customWidth="1"/>
    <col min="4622" max="4622" width="0.77734375" style="3" customWidth="1"/>
    <col min="4623" max="4623" width="7.44140625" style="3" customWidth="1"/>
    <col min="4624" max="4624" width="25.21875" style="3" customWidth="1"/>
    <col min="4625" max="4625" width="20.21875" style="3" customWidth="1"/>
    <col min="4626" max="4627" width="9.21875" style="3"/>
    <col min="4628" max="4628" width="9.44140625" style="3" customWidth="1"/>
    <col min="4629" max="4629" width="10" style="3" customWidth="1"/>
    <col min="4630" max="4630" width="10.21875" style="3" customWidth="1"/>
    <col min="4631" max="4631" width="11" style="3" customWidth="1"/>
    <col min="4632" max="4632" width="1.21875" style="3" customWidth="1"/>
    <col min="4633" max="4634" width="10.21875" style="3" bestFit="1" customWidth="1"/>
    <col min="4635" max="4635" width="3.77734375" style="3" customWidth="1"/>
    <col min="4636" max="4636" width="2" style="3" customWidth="1"/>
    <col min="4637" max="4649" width="0" style="3" hidden="1" customWidth="1"/>
    <col min="4650" max="4864" width="9.21875" style="3"/>
    <col min="4865" max="4865" width="7.77734375" style="3" customWidth="1"/>
    <col min="4866" max="4866" width="25" style="3" customWidth="1"/>
    <col min="4867" max="4867" width="19.21875" style="3" customWidth="1"/>
    <col min="4868" max="4868" width="10.21875" style="3" bestFit="1" customWidth="1"/>
    <col min="4869" max="4870" width="9.21875" style="3"/>
    <col min="4871" max="4873" width="10.21875" style="3" bestFit="1" customWidth="1"/>
    <col min="4874" max="4874" width="0.77734375" style="3" customWidth="1"/>
    <col min="4875" max="4876" width="11.21875" style="3" bestFit="1" customWidth="1"/>
    <col min="4877" max="4877" width="7.44140625" style="3" customWidth="1"/>
    <col min="4878" max="4878" width="0.77734375" style="3" customWidth="1"/>
    <col min="4879" max="4879" width="7.44140625" style="3" customWidth="1"/>
    <col min="4880" max="4880" width="25.21875" style="3" customWidth="1"/>
    <col min="4881" max="4881" width="20.21875" style="3" customWidth="1"/>
    <col min="4882" max="4883" width="9.21875" style="3"/>
    <col min="4884" max="4884" width="9.44140625" style="3" customWidth="1"/>
    <col min="4885" max="4885" width="10" style="3" customWidth="1"/>
    <col min="4886" max="4886" width="10.21875" style="3" customWidth="1"/>
    <col min="4887" max="4887" width="11" style="3" customWidth="1"/>
    <col min="4888" max="4888" width="1.21875" style="3" customWidth="1"/>
    <col min="4889" max="4890" width="10.21875" style="3" bestFit="1" customWidth="1"/>
    <col min="4891" max="4891" width="3.77734375" style="3" customWidth="1"/>
    <col min="4892" max="4892" width="2" style="3" customWidth="1"/>
    <col min="4893" max="4905" width="0" style="3" hidden="1" customWidth="1"/>
    <col min="4906" max="5120" width="9.21875" style="3"/>
    <col min="5121" max="5121" width="7.77734375" style="3" customWidth="1"/>
    <col min="5122" max="5122" width="25" style="3" customWidth="1"/>
    <col min="5123" max="5123" width="19.21875" style="3" customWidth="1"/>
    <col min="5124" max="5124" width="10.21875" style="3" bestFit="1" customWidth="1"/>
    <col min="5125" max="5126" width="9.21875" style="3"/>
    <col min="5127" max="5129" width="10.21875" style="3" bestFit="1" customWidth="1"/>
    <col min="5130" max="5130" width="0.77734375" style="3" customWidth="1"/>
    <col min="5131" max="5132" width="11.21875" style="3" bestFit="1" customWidth="1"/>
    <col min="5133" max="5133" width="7.44140625" style="3" customWidth="1"/>
    <col min="5134" max="5134" width="0.77734375" style="3" customWidth="1"/>
    <col min="5135" max="5135" width="7.44140625" style="3" customWidth="1"/>
    <col min="5136" max="5136" width="25.21875" style="3" customWidth="1"/>
    <col min="5137" max="5137" width="20.21875" style="3" customWidth="1"/>
    <col min="5138" max="5139" width="9.21875" style="3"/>
    <col min="5140" max="5140" width="9.44140625" style="3" customWidth="1"/>
    <col min="5141" max="5141" width="10" style="3" customWidth="1"/>
    <col min="5142" max="5142" width="10.21875" style="3" customWidth="1"/>
    <col min="5143" max="5143" width="11" style="3" customWidth="1"/>
    <col min="5144" max="5144" width="1.21875" style="3" customWidth="1"/>
    <col min="5145" max="5146" width="10.21875" style="3" bestFit="1" customWidth="1"/>
    <col min="5147" max="5147" width="3.77734375" style="3" customWidth="1"/>
    <col min="5148" max="5148" width="2" style="3" customWidth="1"/>
    <col min="5149" max="5161" width="0" style="3" hidden="1" customWidth="1"/>
    <col min="5162" max="5376" width="9.21875" style="3"/>
    <col min="5377" max="5377" width="7.77734375" style="3" customWidth="1"/>
    <col min="5378" max="5378" width="25" style="3" customWidth="1"/>
    <col min="5379" max="5379" width="19.21875" style="3" customWidth="1"/>
    <col min="5380" max="5380" width="10.21875" style="3" bestFit="1" customWidth="1"/>
    <col min="5381" max="5382" width="9.21875" style="3"/>
    <col min="5383" max="5385" width="10.21875" style="3" bestFit="1" customWidth="1"/>
    <col min="5386" max="5386" width="0.77734375" style="3" customWidth="1"/>
    <col min="5387" max="5388" width="11.21875" style="3" bestFit="1" customWidth="1"/>
    <col min="5389" max="5389" width="7.44140625" style="3" customWidth="1"/>
    <col min="5390" max="5390" width="0.77734375" style="3" customWidth="1"/>
    <col min="5391" max="5391" width="7.44140625" style="3" customWidth="1"/>
    <col min="5392" max="5392" width="25.21875" style="3" customWidth="1"/>
    <col min="5393" max="5393" width="20.21875" style="3" customWidth="1"/>
    <col min="5394" max="5395" width="9.21875" style="3"/>
    <col min="5396" max="5396" width="9.44140625" style="3" customWidth="1"/>
    <col min="5397" max="5397" width="10" style="3" customWidth="1"/>
    <col min="5398" max="5398" width="10.21875" style="3" customWidth="1"/>
    <col min="5399" max="5399" width="11" style="3" customWidth="1"/>
    <col min="5400" max="5400" width="1.21875" style="3" customWidth="1"/>
    <col min="5401" max="5402" width="10.21875" style="3" bestFit="1" customWidth="1"/>
    <col min="5403" max="5403" width="3.77734375" style="3" customWidth="1"/>
    <col min="5404" max="5404" width="2" style="3" customWidth="1"/>
    <col min="5405" max="5417" width="0" style="3" hidden="1" customWidth="1"/>
    <col min="5418" max="5632" width="9.21875" style="3"/>
    <col min="5633" max="5633" width="7.77734375" style="3" customWidth="1"/>
    <col min="5634" max="5634" width="25" style="3" customWidth="1"/>
    <col min="5635" max="5635" width="19.21875" style="3" customWidth="1"/>
    <col min="5636" max="5636" width="10.21875" style="3" bestFit="1" customWidth="1"/>
    <col min="5637" max="5638" width="9.21875" style="3"/>
    <col min="5639" max="5641" width="10.21875" style="3" bestFit="1" customWidth="1"/>
    <col min="5642" max="5642" width="0.77734375" style="3" customWidth="1"/>
    <col min="5643" max="5644" width="11.21875" style="3" bestFit="1" customWidth="1"/>
    <col min="5645" max="5645" width="7.44140625" style="3" customWidth="1"/>
    <col min="5646" max="5646" width="0.77734375" style="3" customWidth="1"/>
    <col min="5647" max="5647" width="7.44140625" style="3" customWidth="1"/>
    <col min="5648" max="5648" width="25.21875" style="3" customWidth="1"/>
    <col min="5649" max="5649" width="20.21875" style="3" customWidth="1"/>
    <col min="5650" max="5651" width="9.21875" style="3"/>
    <col min="5652" max="5652" width="9.44140625" style="3" customWidth="1"/>
    <col min="5653" max="5653" width="10" style="3" customWidth="1"/>
    <col min="5654" max="5654" width="10.21875" style="3" customWidth="1"/>
    <col min="5655" max="5655" width="11" style="3" customWidth="1"/>
    <col min="5656" max="5656" width="1.21875" style="3" customWidth="1"/>
    <col min="5657" max="5658" width="10.21875" style="3" bestFit="1" customWidth="1"/>
    <col min="5659" max="5659" width="3.77734375" style="3" customWidth="1"/>
    <col min="5660" max="5660" width="2" style="3" customWidth="1"/>
    <col min="5661" max="5673" width="0" style="3" hidden="1" customWidth="1"/>
    <col min="5674" max="5888" width="9.21875" style="3"/>
    <col min="5889" max="5889" width="7.77734375" style="3" customWidth="1"/>
    <col min="5890" max="5890" width="25" style="3" customWidth="1"/>
    <col min="5891" max="5891" width="19.21875" style="3" customWidth="1"/>
    <col min="5892" max="5892" width="10.21875" style="3" bestFit="1" customWidth="1"/>
    <col min="5893" max="5894" width="9.21875" style="3"/>
    <col min="5895" max="5897" width="10.21875" style="3" bestFit="1" customWidth="1"/>
    <col min="5898" max="5898" width="0.77734375" style="3" customWidth="1"/>
    <col min="5899" max="5900" width="11.21875" style="3" bestFit="1" customWidth="1"/>
    <col min="5901" max="5901" width="7.44140625" style="3" customWidth="1"/>
    <col min="5902" max="5902" width="0.77734375" style="3" customWidth="1"/>
    <col min="5903" max="5903" width="7.44140625" style="3" customWidth="1"/>
    <col min="5904" max="5904" width="25.21875" style="3" customWidth="1"/>
    <col min="5905" max="5905" width="20.21875" style="3" customWidth="1"/>
    <col min="5906" max="5907" width="9.21875" style="3"/>
    <col min="5908" max="5908" width="9.44140625" style="3" customWidth="1"/>
    <col min="5909" max="5909" width="10" style="3" customWidth="1"/>
    <col min="5910" max="5910" width="10.21875" style="3" customWidth="1"/>
    <col min="5911" max="5911" width="11" style="3" customWidth="1"/>
    <col min="5912" max="5912" width="1.21875" style="3" customWidth="1"/>
    <col min="5913" max="5914" width="10.21875" style="3" bestFit="1" customWidth="1"/>
    <col min="5915" max="5915" width="3.77734375" style="3" customWidth="1"/>
    <col min="5916" max="5916" width="2" style="3" customWidth="1"/>
    <col min="5917" max="5929" width="0" style="3" hidden="1" customWidth="1"/>
    <col min="5930" max="6144" width="9.21875" style="3"/>
    <col min="6145" max="6145" width="7.77734375" style="3" customWidth="1"/>
    <col min="6146" max="6146" width="25" style="3" customWidth="1"/>
    <col min="6147" max="6147" width="19.21875" style="3" customWidth="1"/>
    <col min="6148" max="6148" width="10.21875" style="3" bestFit="1" customWidth="1"/>
    <col min="6149" max="6150" width="9.21875" style="3"/>
    <col min="6151" max="6153" width="10.21875" style="3" bestFit="1" customWidth="1"/>
    <col min="6154" max="6154" width="0.77734375" style="3" customWidth="1"/>
    <col min="6155" max="6156" width="11.21875" style="3" bestFit="1" customWidth="1"/>
    <col min="6157" max="6157" width="7.44140625" style="3" customWidth="1"/>
    <col min="6158" max="6158" width="0.77734375" style="3" customWidth="1"/>
    <col min="6159" max="6159" width="7.44140625" style="3" customWidth="1"/>
    <col min="6160" max="6160" width="25.21875" style="3" customWidth="1"/>
    <col min="6161" max="6161" width="20.21875" style="3" customWidth="1"/>
    <col min="6162" max="6163" width="9.21875" style="3"/>
    <col min="6164" max="6164" width="9.44140625" style="3" customWidth="1"/>
    <col min="6165" max="6165" width="10" style="3" customWidth="1"/>
    <col min="6166" max="6166" width="10.21875" style="3" customWidth="1"/>
    <col min="6167" max="6167" width="11" style="3" customWidth="1"/>
    <col min="6168" max="6168" width="1.21875" style="3" customWidth="1"/>
    <col min="6169" max="6170" width="10.21875" style="3" bestFit="1" customWidth="1"/>
    <col min="6171" max="6171" width="3.77734375" style="3" customWidth="1"/>
    <col min="6172" max="6172" width="2" style="3" customWidth="1"/>
    <col min="6173" max="6185" width="0" style="3" hidden="1" customWidth="1"/>
    <col min="6186" max="6400" width="9.21875" style="3"/>
    <col min="6401" max="6401" width="7.77734375" style="3" customWidth="1"/>
    <col min="6402" max="6402" width="25" style="3" customWidth="1"/>
    <col min="6403" max="6403" width="19.21875" style="3" customWidth="1"/>
    <col min="6404" max="6404" width="10.21875" style="3" bestFit="1" customWidth="1"/>
    <col min="6405" max="6406" width="9.21875" style="3"/>
    <col min="6407" max="6409" width="10.21875" style="3" bestFit="1" customWidth="1"/>
    <col min="6410" max="6410" width="0.77734375" style="3" customWidth="1"/>
    <col min="6411" max="6412" width="11.21875" style="3" bestFit="1" customWidth="1"/>
    <col min="6413" max="6413" width="7.44140625" style="3" customWidth="1"/>
    <col min="6414" max="6414" width="0.77734375" style="3" customWidth="1"/>
    <col min="6415" max="6415" width="7.44140625" style="3" customWidth="1"/>
    <col min="6416" max="6416" width="25.21875" style="3" customWidth="1"/>
    <col min="6417" max="6417" width="20.21875" style="3" customWidth="1"/>
    <col min="6418" max="6419" width="9.21875" style="3"/>
    <col min="6420" max="6420" width="9.44140625" style="3" customWidth="1"/>
    <col min="6421" max="6421" width="10" style="3" customWidth="1"/>
    <col min="6422" max="6422" width="10.21875" style="3" customWidth="1"/>
    <col min="6423" max="6423" width="11" style="3" customWidth="1"/>
    <col min="6424" max="6424" width="1.21875" style="3" customWidth="1"/>
    <col min="6425" max="6426" width="10.21875" style="3" bestFit="1" customWidth="1"/>
    <col min="6427" max="6427" width="3.77734375" style="3" customWidth="1"/>
    <col min="6428" max="6428" width="2" style="3" customWidth="1"/>
    <col min="6429" max="6441" width="0" style="3" hidden="1" customWidth="1"/>
    <col min="6442" max="6656" width="9.21875" style="3"/>
    <col min="6657" max="6657" width="7.77734375" style="3" customWidth="1"/>
    <col min="6658" max="6658" width="25" style="3" customWidth="1"/>
    <col min="6659" max="6659" width="19.21875" style="3" customWidth="1"/>
    <col min="6660" max="6660" width="10.21875" style="3" bestFit="1" customWidth="1"/>
    <col min="6661" max="6662" width="9.21875" style="3"/>
    <col min="6663" max="6665" width="10.21875" style="3" bestFit="1" customWidth="1"/>
    <col min="6666" max="6666" width="0.77734375" style="3" customWidth="1"/>
    <col min="6667" max="6668" width="11.21875" style="3" bestFit="1" customWidth="1"/>
    <col min="6669" max="6669" width="7.44140625" style="3" customWidth="1"/>
    <col min="6670" max="6670" width="0.77734375" style="3" customWidth="1"/>
    <col min="6671" max="6671" width="7.44140625" style="3" customWidth="1"/>
    <col min="6672" max="6672" width="25.21875" style="3" customWidth="1"/>
    <col min="6673" max="6673" width="20.21875" style="3" customWidth="1"/>
    <col min="6674" max="6675" width="9.21875" style="3"/>
    <col min="6676" max="6676" width="9.44140625" style="3" customWidth="1"/>
    <col min="6677" max="6677" width="10" style="3" customWidth="1"/>
    <col min="6678" max="6678" width="10.21875" style="3" customWidth="1"/>
    <col min="6679" max="6679" width="11" style="3" customWidth="1"/>
    <col min="6680" max="6680" width="1.21875" style="3" customWidth="1"/>
    <col min="6681" max="6682" width="10.21875" style="3" bestFit="1" customWidth="1"/>
    <col min="6683" max="6683" width="3.77734375" style="3" customWidth="1"/>
    <col min="6684" max="6684" width="2" style="3" customWidth="1"/>
    <col min="6685" max="6697" width="0" style="3" hidden="1" customWidth="1"/>
    <col min="6698" max="6912" width="9.21875" style="3"/>
    <col min="6913" max="6913" width="7.77734375" style="3" customWidth="1"/>
    <col min="6914" max="6914" width="25" style="3" customWidth="1"/>
    <col min="6915" max="6915" width="19.21875" style="3" customWidth="1"/>
    <col min="6916" max="6916" width="10.21875" style="3" bestFit="1" customWidth="1"/>
    <col min="6917" max="6918" width="9.21875" style="3"/>
    <col min="6919" max="6921" width="10.21875" style="3" bestFit="1" customWidth="1"/>
    <col min="6922" max="6922" width="0.77734375" style="3" customWidth="1"/>
    <col min="6923" max="6924" width="11.21875" style="3" bestFit="1" customWidth="1"/>
    <col min="6925" max="6925" width="7.44140625" style="3" customWidth="1"/>
    <col min="6926" max="6926" width="0.77734375" style="3" customWidth="1"/>
    <col min="6927" max="6927" width="7.44140625" style="3" customWidth="1"/>
    <col min="6928" max="6928" width="25.21875" style="3" customWidth="1"/>
    <col min="6929" max="6929" width="20.21875" style="3" customWidth="1"/>
    <col min="6930" max="6931" width="9.21875" style="3"/>
    <col min="6932" max="6932" width="9.44140625" style="3" customWidth="1"/>
    <col min="6933" max="6933" width="10" style="3" customWidth="1"/>
    <col min="6934" max="6934" width="10.21875" style="3" customWidth="1"/>
    <col min="6935" max="6935" width="11" style="3" customWidth="1"/>
    <col min="6936" max="6936" width="1.21875" style="3" customWidth="1"/>
    <col min="6937" max="6938" width="10.21875" style="3" bestFit="1" customWidth="1"/>
    <col min="6939" max="6939" width="3.77734375" style="3" customWidth="1"/>
    <col min="6940" max="6940" width="2" style="3" customWidth="1"/>
    <col min="6941" max="6953" width="0" style="3" hidden="1" customWidth="1"/>
    <col min="6954" max="7168" width="9.21875" style="3"/>
    <col min="7169" max="7169" width="7.77734375" style="3" customWidth="1"/>
    <col min="7170" max="7170" width="25" style="3" customWidth="1"/>
    <col min="7171" max="7171" width="19.21875" style="3" customWidth="1"/>
    <col min="7172" max="7172" width="10.21875" style="3" bestFit="1" customWidth="1"/>
    <col min="7173" max="7174" width="9.21875" style="3"/>
    <col min="7175" max="7177" width="10.21875" style="3" bestFit="1" customWidth="1"/>
    <col min="7178" max="7178" width="0.77734375" style="3" customWidth="1"/>
    <col min="7179" max="7180" width="11.21875" style="3" bestFit="1" customWidth="1"/>
    <col min="7181" max="7181" width="7.44140625" style="3" customWidth="1"/>
    <col min="7182" max="7182" width="0.77734375" style="3" customWidth="1"/>
    <col min="7183" max="7183" width="7.44140625" style="3" customWidth="1"/>
    <col min="7184" max="7184" width="25.21875" style="3" customWidth="1"/>
    <col min="7185" max="7185" width="20.21875" style="3" customWidth="1"/>
    <col min="7186" max="7187" width="9.21875" style="3"/>
    <col min="7188" max="7188" width="9.44140625" style="3" customWidth="1"/>
    <col min="7189" max="7189" width="10" style="3" customWidth="1"/>
    <col min="7190" max="7190" width="10.21875" style="3" customWidth="1"/>
    <col min="7191" max="7191" width="11" style="3" customWidth="1"/>
    <col min="7192" max="7192" width="1.21875" style="3" customWidth="1"/>
    <col min="7193" max="7194" width="10.21875" style="3" bestFit="1" customWidth="1"/>
    <col min="7195" max="7195" width="3.77734375" style="3" customWidth="1"/>
    <col min="7196" max="7196" width="2" style="3" customWidth="1"/>
    <col min="7197" max="7209" width="0" style="3" hidden="1" customWidth="1"/>
    <col min="7210" max="7424" width="9.21875" style="3"/>
    <col min="7425" max="7425" width="7.77734375" style="3" customWidth="1"/>
    <col min="7426" max="7426" width="25" style="3" customWidth="1"/>
    <col min="7427" max="7427" width="19.21875" style="3" customWidth="1"/>
    <col min="7428" max="7428" width="10.21875" style="3" bestFit="1" customWidth="1"/>
    <col min="7429" max="7430" width="9.21875" style="3"/>
    <col min="7431" max="7433" width="10.21875" style="3" bestFit="1" customWidth="1"/>
    <col min="7434" max="7434" width="0.77734375" style="3" customWidth="1"/>
    <col min="7435" max="7436" width="11.21875" style="3" bestFit="1" customWidth="1"/>
    <col min="7437" max="7437" width="7.44140625" style="3" customWidth="1"/>
    <col min="7438" max="7438" width="0.77734375" style="3" customWidth="1"/>
    <col min="7439" max="7439" width="7.44140625" style="3" customWidth="1"/>
    <col min="7440" max="7440" width="25.21875" style="3" customWidth="1"/>
    <col min="7441" max="7441" width="20.21875" style="3" customWidth="1"/>
    <col min="7442" max="7443" width="9.21875" style="3"/>
    <col min="7444" max="7444" width="9.44140625" style="3" customWidth="1"/>
    <col min="7445" max="7445" width="10" style="3" customWidth="1"/>
    <col min="7446" max="7446" width="10.21875" style="3" customWidth="1"/>
    <col min="7447" max="7447" width="11" style="3" customWidth="1"/>
    <col min="7448" max="7448" width="1.21875" style="3" customWidth="1"/>
    <col min="7449" max="7450" width="10.21875" style="3" bestFit="1" customWidth="1"/>
    <col min="7451" max="7451" width="3.77734375" style="3" customWidth="1"/>
    <col min="7452" max="7452" width="2" style="3" customWidth="1"/>
    <col min="7453" max="7465" width="0" style="3" hidden="1" customWidth="1"/>
    <col min="7466" max="7680" width="9.21875" style="3"/>
    <col min="7681" max="7681" width="7.77734375" style="3" customWidth="1"/>
    <col min="7682" max="7682" width="25" style="3" customWidth="1"/>
    <col min="7683" max="7683" width="19.21875" style="3" customWidth="1"/>
    <col min="7684" max="7684" width="10.21875" style="3" bestFit="1" customWidth="1"/>
    <col min="7685" max="7686" width="9.21875" style="3"/>
    <col min="7687" max="7689" width="10.21875" style="3" bestFit="1" customWidth="1"/>
    <col min="7690" max="7690" width="0.77734375" style="3" customWidth="1"/>
    <col min="7691" max="7692" width="11.21875" style="3" bestFit="1" customWidth="1"/>
    <col min="7693" max="7693" width="7.44140625" style="3" customWidth="1"/>
    <col min="7694" max="7694" width="0.77734375" style="3" customWidth="1"/>
    <col min="7695" max="7695" width="7.44140625" style="3" customWidth="1"/>
    <col min="7696" max="7696" width="25.21875" style="3" customWidth="1"/>
    <col min="7697" max="7697" width="20.21875" style="3" customWidth="1"/>
    <col min="7698" max="7699" width="9.21875" style="3"/>
    <col min="7700" max="7700" width="9.44140625" style="3" customWidth="1"/>
    <col min="7701" max="7701" width="10" style="3" customWidth="1"/>
    <col min="7702" max="7702" width="10.21875" style="3" customWidth="1"/>
    <col min="7703" max="7703" width="11" style="3" customWidth="1"/>
    <col min="7704" max="7704" width="1.21875" style="3" customWidth="1"/>
    <col min="7705" max="7706" width="10.21875" style="3" bestFit="1" customWidth="1"/>
    <col min="7707" max="7707" width="3.77734375" style="3" customWidth="1"/>
    <col min="7708" max="7708" width="2" style="3" customWidth="1"/>
    <col min="7709" max="7721" width="0" style="3" hidden="1" customWidth="1"/>
    <col min="7722" max="7936" width="9.21875" style="3"/>
    <col min="7937" max="7937" width="7.77734375" style="3" customWidth="1"/>
    <col min="7938" max="7938" width="25" style="3" customWidth="1"/>
    <col min="7939" max="7939" width="19.21875" style="3" customWidth="1"/>
    <col min="7940" max="7940" width="10.21875" style="3" bestFit="1" customWidth="1"/>
    <col min="7941" max="7942" width="9.21875" style="3"/>
    <col min="7943" max="7945" width="10.21875" style="3" bestFit="1" customWidth="1"/>
    <col min="7946" max="7946" width="0.77734375" style="3" customWidth="1"/>
    <col min="7947" max="7948" width="11.21875" style="3" bestFit="1" customWidth="1"/>
    <col min="7949" max="7949" width="7.44140625" style="3" customWidth="1"/>
    <col min="7950" max="7950" width="0.77734375" style="3" customWidth="1"/>
    <col min="7951" max="7951" width="7.44140625" style="3" customWidth="1"/>
    <col min="7952" max="7952" width="25.21875" style="3" customWidth="1"/>
    <col min="7953" max="7953" width="20.21875" style="3" customWidth="1"/>
    <col min="7954" max="7955" width="9.21875" style="3"/>
    <col min="7956" max="7956" width="9.44140625" style="3" customWidth="1"/>
    <col min="7957" max="7957" width="10" style="3" customWidth="1"/>
    <col min="7958" max="7958" width="10.21875" style="3" customWidth="1"/>
    <col min="7959" max="7959" width="11" style="3" customWidth="1"/>
    <col min="7960" max="7960" width="1.21875" style="3" customWidth="1"/>
    <col min="7961" max="7962" width="10.21875" style="3" bestFit="1" customWidth="1"/>
    <col min="7963" max="7963" width="3.77734375" style="3" customWidth="1"/>
    <col min="7964" max="7964" width="2" style="3" customWidth="1"/>
    <col min="7965" max="7977" width="0" style="3" hidden="1" customWidth="1"/>
    <col min="7978" max="8192" width="9.21875" style="3"/>
    <col min="8193" max="8193" width="7.77734375" style="3" customWidth="1"/>
    <col min="8194" max="8194" width="25" style="3" customWidth="1"/>
    <col min="8195" max="8195" width="19.21875" style="3" customWidth="1"/>
    <col min="8196" max="8196" width="10.21875" style="3" bestFit="1" customWidth="1"/>
    <col min="8197" max="8198" width="9.21875" style="3"/>
    <col min="8199" max="8201" width="10.21875" style="3" bestFit="1" customWidth="1"/>
    <col min="8202" max="8202" width="0.77734375" style="3" customWidth="1"/>
    <col min="8203" max="8204" width="11.21875" style="3" bestFit="1" customWidth="1"/>
    <col min="8205" max="8205" width="7.44140625" style="3" customWidth="1"/>
    <col min="8206" max="8206" width="0.77734375" style="3" customWidth="1"/>
    <col min="8207" max="8207" width="7.44140625" style="3" customWidth="1"/>
    <col min="8208" max="8208" width="25.21875" style="3" customWidth="1"/>
    <col min="8209" max="8209" width="20.21875" style="3" customWidth="1"/>
    <col min="8210" max="8211" width="9.21875" style="3"/>
    <col min="8212" max="8212" width="9.44140625" style="3" customWidth="1"/>
    <col min="8213" max="8213" width="10" style="3" customWidth="1"/>
    <col min="8214" max="8214" width="10.21875" style="3" customWidth="1"/>
    <col min="8215" max="8215" width="11" style="3" customWidth="1"/>
    <col min="8216" max="8216" width="1.21875" style="3" customWidth="1"/>
    <col min="8217" max="8218" width="10.21875" style="3" bestFit="1" customWidth="1"/>
    <col min="8219" max="8219" width="3.77734375" style="3" customWidth="1"/>
    <col min="8220" max="8220" width="2" style="3" customWidth="1"/>
    <col min="8221" max="8233" width="0" style="3" hidden="1" customWidth="1"/>
    <col min="8234" max="8448" width="9.21875" style="3"/>
    <col min="8449" max="8449" width="7.77734375" style="3" customWidth="1"/>
    <col min="8450" max="8450" width="25" style="3" customWidth="1"/>
    <col min="8451" max="8451" width="19.21875" style="3" customWidth="1"/>
    <col min="8452" max="8452" width="10.21875" style="3" bestFit="1" customWidth="1"/>
    <col min="8453" max="8454" width="9.21875" style="3"/>
    <col min="8455" max="8457" width="10.21875" style="3" bestFit="1" customWidth="1"/>
    <col min="8458" max="8458" width="0.77734375" style="3" customWidth="1"/>
    <col min="8459" max="8460" width="11.21875" style="3" bestFit="1" customWidth="1"/>
    <col min="8461" max="8461" width="7.44140625" style="3" customWidth="1"/>
    <col min="8462" max="8462" width="0.77734375" style="3" customWidth="1"/>
    <col min="8463" max="8463" width="7.44140625" style="3" customWidth="1"/>
    <col min="8464" max="8464" width="25.21875" style="3" customWidth="1"/>
    <col min="8465" max="8465" width="20.21875" style="3" customWidth="1"/>
    <col min="8466" max="8467" width="9.21875" style="3"/>
    <col min="8468" max="8468" width="9.44140625" style="3" customWidth="1"/>
    <col min="8469" max="8469" width="10" style="3" customWidth="1"/>
    <col min="8470" max="8470" width="10.21875" style="3" customWidth="1"/>
    <col min="8471" max="8471" width="11" style="3" customWidth="1"/>
    <col min="8472" max="8472" width="1.21875" style="3" customWidth="1"/>
    <col min="8473" max="8474" width="10.21875" style="3" bestFit="1" customWidth="1"/>
    <col min="8475" max="8475" width="3.77734375" style="3" customWidth="1"/>
    <col min="8476" max="8476" width="2" style="3" customWidth="1"/>
    <col min="8477" max="8489" width="0" style="3" hidden="1" customWidth="1"/>
    <col min="8490" max="8704" width="9.21875" style="3"/>
    <col min="8705" max="8705" width="7.77734375" style="3" customWidth="1"/>
    <col min="8706" max="8706" width="25" style="3" customWidth="1"/>
    <col min="8707" max="8707" width="19.21875" style="3" customWidth="1"/>
    <col min="8708" max="8708" width="10.21875" style="3" bestFit="1" customWidth="1"/>
    <col min="8709" max="8710" width="9.21875" style="3"/>
    <col min="8711" max="8713" width="10.21875" style="3" bestFit="1" customWidth="1"/>
    <col min="8714" max="8714" width="0.77734375" style="3" customWidth="1"/>
    <col min="8715" max="8716" width="11.21875" style="3" bestFit="1" customWidth="1"/>
    <col min="8717" max="8717" width="7.44140625" style="3" customWidth="1"/>
    <col min="8718" max="8718" width="0.77734375" style="3" customWidth="1"/>
    <col min="8719" max="8719" width="7.44140625" style="3" customWidth="1"/>
    <col min="8720" max="8720" width="25.21875" style="3" customWidth="1"/>
    <col min="8721" max="8721" width="20.21875" style="3" customWidth="1"/>
    <col min="8722" max="8723" width="9.21875" style="3"/>
    <col min="8724" max="8724" width="9.44140625" style="3" customWidth="1"/>
    <col min="8725" max="8725" width="10" style="3" customWidth="1"/>
    <col min="8726" max="8726" width="10.21875" style="3" customWidth="1"/>
    <col min="8727" max="8727" width="11" style="3" customWidth="1"/>
    <col min="8728" max="8728" width="1.21875" style="3" customWidth="1"/>
    <col min="8729" max="8730" width="10.21875" style="3" bestFit="1" customWidth="1"/>
    <col min="8731" max="8731" width="3.77734375" style="3" customWidth="1"/>
    <col min="8732" max="8732" width="2" style="3" customWidth="1"/>
    <col min="8733" max="8745" width="0" style="3" hidden="1" customWidth="1"/>
    <col min="8746" max="8960" width="9.21875" style="3"/>
    <col min="8961" max="8961" width="7.77734375" style="3" customWidth="1"/>
    <col min="8962" max="8962" width="25" style="3" customWidth="1"/>
    <col min="8963" max="8963" width="19.21875" style="3" customWidth="1"/>
    <col min="8964" max="8964" width="10.21875" style="3" bestFit="1" customWidth="1"/>
    <col min="8965" max="8966" width="9.21875" style="3"/>
    <col min="8967" max="8969" width="10.21875" style="3" bestFit="1" customWidth="1"/>
    <col min="8970" max="8970" width="0.77734375" style="3" customWidth="1"/>
    <col min="8971" max="8972" width="11.21875" style="3" bestFit="1" customWidth="1"/>
    <col min="8973" max="8973" width="7.44140625" style="3" customWidth="1"/>
    <col min="8974" max="8974" width="0.77734375" style="3" customWidth="1"/>
    <col min="8975" max="8975" width="7.44140625" style="3" customWidth="1"/>
    <col min="8976" max="8976" width="25.21875" style="3" customWidth="1"/>
    <col min="8977" max="8977" width="20.21875" style="3" customWidth="1"/>
    <col min="8978" max="8979" width="9.21875" style="3"/>
    <col min="8980" max="8980" width="9.44140625" style="3" customWidth="1"/>
    <col min="8981" max="8981" width="10" style="3" customWidth="1"/>
    <col min="8982" max="8982" width="10.21875" style="3" customWidth="1"/>
    <col min="8983" max="8983" width="11" style="3" customWidth="1"/>
    <col min="8984" max="8984" width="1.21875" style="3" customWidth="1"/>
    <col min="8985" max="8986" width="10.21875" style="3" bestFit="1" customWidth="1"/>
    <col min="8987" max="8987" width="3.77734375" style="3" customWidth="1"/>
    <col min="8988" max="8988" width="2" style="3" customWidth="1"/>
    <col min="8989" max="9001" width="0" style="3" hidden="1" customWidth="1"/>
    <col min="9002" max="9216" width="9.21875" style="3"/>
    <col min="9217" max="9217" width="7.77734375" style="3" customWidth="1"/>
    <col min="9218" max="9218" width="25" style="3" customWidth="1"/>
    <col min="9219" max="9219" width="19.21875" style="3" customWidth="1"/>
    <col min="9220" max="9220" width="10.21875" style="3" bestFit="1" customWidth="1"/>
    <col min="9221" max="9222" width="9.21875" style="3"/>
    <col min="9223" max="9225" width="10.21875" style="3" bestFit="1" customWidth="1"/>
    <col min="9226" max="9226" width="0.77734375" style="3" customWidth="1"/>
    <col min="9227" max="9228" width="11.21875" style="3" bestFit="1" customWidth="1"/>
    <col min="9229" max="9229" width="7.44140625" style="3" customWidth="1"/>
    <col min="9230" max="9230" width="0.77734375" style="3" customWidth="1"/>
    <col min="9231" max="9231" width="7.44140625" style="3" customWidth="1"/>
    <col min="9232" max="9232" width="25.21875" style="3" customWidth="1"/>
    <col min="9233" max="9233" width="20.21875" style="3" customWidth="1"/>
    <col min="9234" max="9235" width="9.21875" style="3"/>
    <col min="9236" max="9236" width="9.44140625" style="3" customWidth="1"/>
    <col min="9237" max="9237" width="10" style="3" customWidth="1"/>
    <col min="9238" max="9238" width="10.21875" style="3" customWidth="1"/>
    <col min="9239" max="9239" width="11" style="3" customWidth="1"/>
    <col min="9240" max="9240" width="1.21875" style="3" customWidth="1"/>
    <col min="9241" max="9242" width="10.21875" style="3" bestFit="1" customWidth="1"/>
    <col min="9243" max="9243" width="3.77734375" style="3" customWidth="1"/>
    <col min="9244" max="9244" width="2" style="3" customWidth="1"/>
    <col min="9245" max="9257" width="0" style="3" hidden="1" customWidth="1"/>
    <col min="9258" max="9472" width="9.21875" style="3"/>
    <col min="9473" max="9473" width="7.77734375" style="3" customWidth="1"/>
    <col min="9474" max="9474" width="25" style="3" customWidth="1"/>
    <col min="9475" max="9475" width="19.21875" style="3" customWidth="1"/>
    <col min="9476" max="9476" width="10.21875" style="3" bestFit="1" customWidth="1"/>
    <col min="9477" max="9478" width="9.21875" style="3"/>
    <col min="9479" max="9481" width="10.21875" style="3" bestFit="1" customWidth="1"/>
    <col min="9482" max="9482" width="0.77734375" style="3" customWidth="1"/>
    <col min="9483" max="9484" width="11.21875" style="3" bestFit="1" customWidth="1"/>
    <col min="9485" max="9485" width="7.44140625" style="3" customWidth="1"/>
    <col min="9486" max="9486" width="0.77734375" style="3" customWidth="1"/>
    <col min="9487" max="9487" width="7.44140625" style="3" customWidth="1"/>
    <col min="9488" max="9488" width="25.21875" style="3" customWidth="1"/>
    <col min="9489" max="9489" width="20.21875" style="3" customWidth="1"/>
    <col min="9490" max="9491" width="9.21875" style="3"/>
    <col min="9492" max="9492" width="9.44140625" style="3" customWidth="1"/>
    <col min="9493" max="9493" width="10" style="3" customWidth="1"/>
    <col min="9494" max="9494" width="10.21875" style="3" customWidth="1"/>
    <col min="9495" max="9495" width="11" style="3" customWidth="1"/>
    <col min="9496" max="9496" width="1.21875" style="3" customWidth="1"/>
    <col min="9497" max="9498" width="10.21875" style="3" bestFit="1" customWidth="1"/>
    <col min="9499" max="9499" width="3.77734375" style="3" customWidth="1"/>
    <col min="9500" max="9500" width="2" style="3" customWidth="1"/>
    <col min="9501" max="9513" width="0" style="3" hidden="1" customWidth="1"/>
    <col min="9514" max="9728" width="9.21875" style="3"/>
    <col min="9729" max="9729" width="7.77734375" style="3" customWidth="1"/>
    <col min="9730" max="9730" width="25" style="3" customWidth="1"/>
    <col min="9731" max="9731" width="19.21875" style="3" customWidth="1"/>
    <col min="9732" max="9732" width="10.21875" style="3" bestFit="1" customWidth="1"/>
    <col min="9733" max="9734" width="9.21875" style="3"/>
    <col min="9735" max="9737" width="10.21875" style="3" bestFit="1" customWidth="1"/>
    <col min="9738" max="9738" width="0.77734375" style="3" customWidth="1"/>
    <col min="9739" max="9740" width="11.21875" style="3" bestFit="1" customWidth="1"/>
    <col min="9741" max="9741" width="7.44140625" style="3" customWidth="1"/>
    <col min="9742" max="9742" width="0.77734375" style="3" customWidth="1"/>
    <col min="9743" max="9743" width="7.44140625" style="3" customWidth="1"/>
    <col min="9744" max="9744" width="25.21875" style="3" customWidth="1"/>
    <col min="9745" max="9745" width="20.21875" style="3" customWidth="1"/>
    <col min="9746" max="9747" width="9.21875" style="3"/>
    <col min="9748" max="9748" width="9.44140625" style="3" customWidth="1"/>
    <col min="9749" max="9749" width="10" style="3" customWidth="1"/>
    <col min="9750" max="9750" width="10.21875" style="3" customWidth="1"/>
    <col min="9751" max="9751" width="11" style="3" customWidth="1"/>
    <col min="9752" max="9752" width="1.21875" style="3" customWidth="1"/>
    <col min="9753" max="9754" width="10.21875" style="3" bestFit="1" customWidth="1"/>
    <col min="9755" max="9755" width="3.77734375" style="3" customWidth="1"/>
    <col min="9756" max="9756" width="2" style="3" customWidth="1"/>
    <col min="9757" max="9769" width="0" style="3" hidden="1" customWidth="1"/>
    <col min="9770" max="9984" width="9.21875" style="3"/>
    <col min="9985" max="9985" width="7.77734375" style="3" customWidth="1"/>
    <col min="9986" max="9986" width="25" style="3" customWidth="1"/>
    <col min="9987" max="9987" width="19.21875" style="3" customWidth="1"/>
    <col min="9988" max="9988" width="10.21875" style="3" bestFit="1" customWidth="1"/>
    <col min="9989" max="9990" width="9.21875" style="3"/>
    <col min="9991" max="9993" width="10.21875" style="3" bestFit="1" customWidth="1"/>
    <col min="9994" max="9994" width="0.77734375" style="3" customWidth="1"/>
    <col min="9995" max="9996" width="11.21875" style="3" bestFit="1" customWidth="1"/>
    <col min="9997" max="9997" width="7.44140625" style="3" customWidth="1"/>
    <col min="9998" max="9998" width="0.77734375" style="3" customWidth="1"/>
    <col min="9999" max="9999" width="7.44140625" style="3" customWidth="1"/>
    <col min="10000" max="10000" width="25.21875" style="3" customWidth="1"/>
    <col min="10001" max="10001" width="20.21875" style="3" customWidth="1"/>
    <col min="10002" max="10003" width="9.21875" style="3"/>
    <col min="10004" max="10004" width="9.44140625" style="3" customWidth="1"/>
    <col min="10005" max="10005" width="10" style="3" customWidth="1"/>
    <col min="10006" max="10006" width="10.21875" style="3" customWidth="1"/>
    <col min="10007" max="10007" width="11" style="3" customWidth="1"/>
    <col min="10008" max="10008" width="1.21875" style="3" customWidth="1"/>
    <col min="10009" max="10010" width="10.21875" style="3" bestFit="1" customWidth="1"/>
    <col min="10011" max="10011" width="3.77734375" style="3" customWidth="1"/>
    <col min="10012" max="10012" width="2" style="3" customWidth="1"/>
    <col min="10013" max="10025" width="0" style="3" hidden="1" customWidth="1"/>
    <col min="10026" max="10240" width="9.21875" style="3"/>
    <col min="10241" max="10241" width="7.77734375" style="3" customWidth="1"/>
    <col min="10242" max="10242" width="25" style="3" customWidth="1"/>
    <col min="10243" max="10243" width="19.21875" style="3" customWidth="1"/>
    <col min="10244" max="10244" width="10.21875" style="3" bestFit="1" customWidth="1"/>
    <col min="10245" max="10246" width="9.21875" style="3"/>
    <col min="10247" max="10249" width="10.21875" style="3" bestFit="1" customWidth="1"/>
    <col min="10250" max="10250" width="0.77734375" style="3" customWidth="1"/>
    <col min="10251" max="10252" width="11.21875" style="3" bestFit="1" customWidth="1"/>
    <col min="10253" max="10253" width="7.44140625" style="3" customWidth="1"/>
    <col min="10254" max="10254" width="0.77734375" style="3" customWidth="1"/>
    <col min="10255" max="10255" width="7.44140625" style="3" customWidth="1"/>
    <col min="10256" max="10256" width="25.21875" style="3" customWidth="1"/>
    <col min="10257" max="10257" width="20.21875" style="3" customWidth="1"/>
    <col min="10258" max="10259" width="9.21875" style="3"/>
    <col min="10260" max="10260" width="9.44140625" style="3" customWidth="1"/>
    <col min="10261" max="10261" width="10" style="3" customWidth="1"/>
    <col min="10262" max="10262" width="10.21875" style="3" customWidth="1"/>
    <col min="10263" max="10263" width="11" style="3" customWidth="1"/>
    <col min="10264" max="10264" width="1.21875" style="3" customWidth="1"/>
    <col min="10265" max="10266" width="10.21875" style="3" bestFit="1" customWidth="1"/>
    <col min="10267" max="10267" width="3.77734375" style="3" customWidth="1"/>
    <col min="10268" max="10268" width="2" style="3" customWidth="1"/>
    <col min="10269" max="10281" width="0" style="3" hidden="1" customWidth="1"/>
    <col min="10282" max="10496" width="9.21875" style="3"/>
    <col min="10497" max="10497" width="7.77734375" style="3" customWidth="1"/>
    <col min="10498" max="10498" width="25" style="3" customWidth="1"/>
    <col min="10499" max="10499" width="19.21875" style="3" customWidth="1"/>
    <col min="10500" max="10500" width="10.21875" style="3" bestFit="1" customWidth="1"/>
    <col min="10501" max="10502" width="9.21875" style="3"/>
    <col min="10503" max="10505" width="10.21875" style="3" bestFit="1" customWidth="1"/>
    <col min="10506" max="10506" width="0.77734375" style="3" customWidth="1"/>
    <col min="10507" max="10508" width="11.21875" style="3" bestFit="1" customWidth="1"/>
    <col min="10509" max="10509" width="7.44140625" style="3" customWidth="1"/>
    <col min="10510" max="10510" width="0.77734375" style="3" customWidth="1"/>
    <col min="10511" max="10511" width="7.44140625" style="3" customWidth="1"/>
    <col min="10512" max="10512" width="25.21875" style="3" customWidth="1"/>
    <col min="10513" max="10513" width="20.21875" style="3" customWidth="1"/>
    <col min="10514" max="10515" width="9.21875" style="3"/>
    <col min="10516" max="10516" width="9.44140625" style="3" customWidth="1"/>
    <col min="10517" max="10517" width="10" style="3" customWidth="1"/>
    <col min="10518" max="10518" width="10.21875" style="3" customWidth="1"/>
    <col min="10519" max="10519" width="11" style="3" customWidth="1"/>
    <col min="10520" max="10520" width="1.21875" style="3" customWidth="1"/>
    <col min="10521" max="10522" width="10.21875" style="3" bestFit="1" customWidth="1"/>
    <col min="10523" max="10523" width="3.77734375" style="3" customWidth="1"/>
    <col min="10524" max="10524" width="2" style="3" customWidth="1"/>
    <col min="10525" max="10537" width="0" style="3" hidden="1" customWidth="1"/>
    <col min="10538" max="10752" width="9.21875" style="3"/>
    <col min="10753" max="10753" width="7.77734375" style="3" customWidth="1"/>
    <col min="10754" max="10754" width="25" style="3" customWidth="1"/>
    <col min="10755" max="10755" width="19.21875" style="3" customWidth="1"/>
    <col min="10756" max="10756" width="10.21875" style="3" bestFit="1" customWidth="1"/>
    <col min="10757" max="10758" width="9.21875" style="3"/>
    <col min="10759" max="10761" width="10.21875" style="3" bestFit="1" customWidth="1"/>
    <col min="10762" max="10762" width="0.77734375" style="3" customWidth="1"/>
    <col min="10763" max="10764" width="11.21875" style="3" bestFit="1" customWidth="1"/>
    <col min="10765" max="10765" width="7.44140625" style="3" customWidth="1"/>
    <col min="10766" max="10766" width="0.77734375" style="3" customWidth="1"/>
    <col min="10767" max="10767" width="7.44140625" style="3" customWidth="1"/>
    <col min="10768" max="10768" width="25.21875" style="3" customWidth="1"/>
    <col min="10769" max="10769" width="20.21875" style="3" customWidth="1"/>
    <col min="10770" max="10771" width="9.21875" style="3"/>
    <col min="10772" max="10772" width="9.44140625" style="3" customWidth="1"/>
    <col min="10773" max="10773" width="10" style="3" customWidth="1"/>
    <col min="10774" max="10774" width="10.21875" style="3" customWidth="1"/>
    <col min="10775" max="10775" width="11" style="3" customWidth="1"/>
    <col min="10776" max="10776" width="1.21875" style="3" customWidth="1"/>
    <col min="10777" max="10778" width="10.21875" style="3" bestFit="1" customWidth="1"/>
    <col min="10779" max="10779" width="3.77734375" style="3" customWidth="1"/>
    <col min="10780" max="10780" width="2" style="3" customWidth="1"/>
    <col min="10781" max="10793" width="0" style="3" hidden="1" customWidth="1"/>
    <col min="10794" max="11008" width="9.21875" style="3"/>
    <col min="11009" max="11009" width="7.77734375" style="3" customWidth="1"/>
    <col min="11010" max="11010" width="25" style="3" customWidth="1"/>
    <col min="11011" max="11011" width="19.21875" style="3" customWidth="1"/>
    <col min="11012" max="11012" width="10.21875" style="3" bestFit="1" customWidth="1"/>
    <col min="11013" max="11014" width="9.21875" style="3"/>
    <col min="11015" max="11017" width="10.21875" style="3" bestFit="1" customWidth="1"/>
    <col min="11018" max="11018" width="0.77734375" style="3" customWidth="1"/>
    <col min="11019" max="11020" width="11.21875" style="3" bestFit="1" customWidth="1"/>
    <col min="11021" max="11021" width="7.44140625" style="3" customWidth="1"/>
    <col min="11022" max="11022" width="0.77734375" style="3" customWidth="1"/>
    <col min="11023" max="11023" width="7.44140625" style="3" customWidth="1"/>
    <col min="11024" max="11024" width="25.21875" style="3" customWidth="1"/>
    <col min="11025" max="11025" width="20.21875" style="3" customWidth="1"/>
    <col min="11026" max="11027" width="9.21875" style="3"/>
    <col min="11028" max="11028" width="9.44140625" style="3" customWidth="1"/>
    <col min="11029" max="11029" width="10" style="3" customWidth="1"/>
    <col min="11030" max="11030" width="10.21875" style="3" customWidth="1"/>
    <col min="11031" max="11031" width="11" style="3" customWidth="1"/>
    <col min="11032" max="11032" width="1.21875" style="3" customWidth="1"/>
    <col min="11033" max="11034" width="10.21875" style="3" bestFit="1" customWidth="1"/>
    <col min="11035" max="11035" width="3.77734375" style="3" customWidth="1"/>
    <col min="11036" max="11036" width="2" style="3" customWidth="1"/>
    <col min="11037" max="11049" width="0" style="3" hidden="1" customWidth="1"/>
    <col min="11050" max="11264" width="9.21875" style="3"/>
    <col min="11265" max="11265" width="7.77734375" style="3" customWidth="1"/>
    <col min="11266" max="11266" width="25" style="3" customWidth="1"/>
    <col min="11267" max="11267" width="19.21875" style="3" customWidth="1"/>
    <col min="11268" max="11268" width="10.21875" style="3" bestFit="1" customWidth="1"/>
    <col min="11269" max="11270" width="9.21875" style="3"/>
    <col min="11271" max="11273" width="10.21875" style="3" bestFit="1" customWidth="1"/>
    <col min="11274" max="11274" width="0.77734375" style="3" customWidth="1"/>
    <col min="11275" max="11276" width="11.21875" style="3" bestFit="1" customWidth="1"/>
    <col min="11277" max="11277" width="7.44140625" style="3" customWidth="1"/>
    <col min="11278" max="11278" width="0.77734375" style="3" customWidth="1"/>
    <col min="11279" max="11279" width="7.44140625" style="3" customWidth="1"/>
    <col min="11280" max="11280" width="25.21875" style="3" customWidth="1"/>
    <col min="11281" max="11281" width="20.21875" style="3" customWidth="1"/>
    <col min="11282" max="11283" width="9.21875" style="3"/>
    <col min="11284" max="11284" width="9.44140625" style="3" customWidth="1"/>
    <col min="11285" max="11285" width="10" style="3" customWidth="1"/>
    <col min="11286" max="11286" width="10.21875" style="3" customWidth="1"/>
    <col min="11287" max="11287" width="11" style="3" customWidth="1"/>
    <col min="11288" max="11288" width="1.21875" style="3" customWidth="1"/>
    <col min="11289" max="11290" width="10.21875" style="3" bestFit="1" customWidth="1"/>
    <col min="11291" max="11291" width="3.77734375" style="3" customWidth="1"/>
    <col min="11292" max="11292" width="2" style="3" customWidth="1"/>
    <col min="11293" max="11305" width="0" style="3" hidden="1" customWidth="1"/>
    <col min="11306" max="11520" width="9.21875" style="3"/>
    <col min="11521" max="11521" width="7.77734375" style="3" customWidth="1"/>
    <col min="11522" max="11522" width="25" style="3" customWidth="1"/>
    <col min="11523" max="11523" width="19.21875" style="3" customWidth="1"/>
    <col min="11524" max="11524" width="10.21875" style="3" bestFit="1" customWidth="1"/>
    <col min="11525" max="11526" width="9.21875" style="3"/>
    <col min="11527" max="11529" width="10.21875" style="3" bestFit="1" customWidth="1"/>
    <col min="11530" max="11530" width="0.77734375" style="3" customWidth="1"/>
    <col min="11531" max="11532" width="11.21875" style="3" bestFit="1" customWidth="1"/>
    <col min="11533" max="11533" width="7.44140625" style="3" customWidth="1"/>
    <col min="11534" max="11534" width="0.77734375" style="3" customWidth="1"/>
    <col min="11535" max="11535" width="7.44140625" style="3" customWidth="1"/>
    <col min="11536" max="11536" width="25.21875" style="3" customWidth="1"/>
    <col min="11537" max="11537" width="20.21875" style="3" customWidth="1"/>
    <col min="11538" max="11539" width="9.21875" style="3"/>
    <col min="11540" max="11540" width="9.44140625" style="3" customWidth="1"/>
    <col min="11541" max="11541" width="10" style="3" customWidth="1"/>
    <col min="11542" max="11542" width="10.21875" style="3" customWidth="1"/>
    <col min="11543" max="11543" width="11" style="3" customWidth="1"/>
    <col min="11544" max="11544" width="1.21875" style="3" customWidth="1"/>
    <col min="11545" max="11546" width="10.21875" style="3" bestFit="1" customWidth="1"/>
    <col min="11547" max="11547" width="3.77734375" style="3" customWidth="1"/>
    <col min="11548" max="11548" width="2" style="3" customWidth="1"/>
    <col min="11549" max="11561" width="0" style="3" hidden="1" customWidth="1"/>
    <col min="11562" max="11776" width="9.21875" style="3"/>
    <col min="11777" max="11777" width="7.77734375" style="3" customWidth="1"/>
    <col min="11778" max="11778" width="25" style="3" customWidth="1"/>
    <col min="11779" max="11779" width="19.21875" style="3" customWidth="1"/>
    <col min="11780" max="11780" width="10.21875" style="3" bestFit="1" customWidth="1"/>
    <col min="11781" max="11782" width="9.21875" style="3"/>
    <col min="11783" max="11785" width="10.21875" style="3" bestFit="1" customWidth="1"/>
    <col min="11786" max="11786" width="0.77734375" style="3" customWidth="1"/>
    <col min="11787" max="11788" width="11.21875" style="3" bestFit="1" customWidth="1"/>
    <col min="11789" max="11789" width="7.44140625" style="3" customWidth="1"/>
    <col min="11790" max="11790" width="0.77734375" style="3" customWidth="1"/>
    <col min="11791" max="11791" width="7.44140625" style="3" customWidth="1"/>
    <col min="11792" max="11792" width="25.21875" style="3" customWidth="1"/>
    <col min="11793" max="11793" width="20.21875" style="3" customWidth="1"/>
    <col min="11794" max="11795" width="9.21875" style="3"/>
    <col min="11796" max="11796" width="9.44140625" style="3" customWidth="1"/>
    <col min="11797" max="11797" width="10" style="3" customWidth="1"/>
    <col min="11798" max="11798" width="10.21875" style="3" customWidth="1"/>
    <col min="11799" max="11799" width="11" style="3" customWidth="1"/>
    <col min="11800" max="11800" width="1.21875" style="3" customWidth="1"/>
    <col min="11801" max="11802" width="10.21875" style="3" bestFit="1" customWidth="1"/>
    <col min="11803" max="11803" width="3.77734375" style="3" customWidth="1"/>
    <col min="11804" max="11804" width="2" style="3" customWidth="1"/>
    <col min="11805" max="11817" width="0" style="3" hidden="1" customWidth="1"/>
    <col min="11818" max="12032" width="9.21875" style="3"/>
    <col min="12033" max="12033" width="7.77734375" style="3" customWidth="1"/>
    <col min="12034" max="12034" width="25" style="3" customWidth="1"/>
    <col min="12035" max="12035" width="19.21875" style="3" customWidth="1"/>
    <col min="12036" max="12036" width="10.21875" style="3" bestFit="1" customWidth="1"/>
    <col min="12037" max="12038" width="9.21875" style="3"/>
    <col min="12039" max="12041" width="10.21875" style="3" bestFit="1" customWidth="1"/>
    <col min="12042" max="12042" width="0.77734375" style="3" customWidth="1"/>
    <col min="12043" max="12044" width="11.21875" style="3" bestFit="1" customWidth="1"/>
    <col min="12045" max="12045" width="7.44140625" style="3" customWidth="1"/>
    <col min="12046" max="12046" width="0.77734375" style="3" customWidth="1"/>
    <col min="12047" max="12047" width="7.44140625" style="3" customWidth="1"/>
    <col min="12048" max="12048" width="25.21875" style="3" customWidth="1"/>
    <col min="12049" max="12049" width="20.21875" style="3" customWidth="1"/>
    <col min="12050" max="12051" width="9.21875" style="3"/>
    <col min="12052" max="12052" width="9.44140625" style="3" customWidth="1"/>
    <col min="12053" max="12053" width="10" style="3" customWidth="1"/>
    <col min="12054" max="12054" width="10.21875" style="3" customWidth="1"/>
    <col min="12055" max="12055" width="11" style="3" customWidth="1"/>
    <col min="12056" max="12056" width="1.21875" style="3" customWidth="1"/>
    <col min="12057" max="12058" width="10.21875" style="3" bestFit="1" customWidth="1"/>
    <col min="12059" max="12059" width="3.77734375" style="3" customWidth="1"/>
    <col min="12060" max="12060" width="2" style="3" customWidth="1"/>
    <col min="12061" max="12073" width="0" style="3" hidden="1" customWidth="1"/>
    <col min="12074" max="12288" width="9.21875" style="3"/>
    <col min="12289" max="12289" width="7.77734375" style="3" customWidth="1"/>
    <col min="12290" max="12290" width="25" style="3" customWidth="1"/>
    <col min="12291" max="12291" width="19.21875" style="3" customWidth="1"/>
    <col min="12292" max="12292" width="10.21875" style="3" bestFit="1" customWidth="1"/>
    <col min="12293" max="12294" width="9.21875" style="3"/>
    <col min="12295" max="12297" width="10.21875" style="3" bestFit="1" customWidth="1"/>
    <col min="12298" max="12298" width="0.77734375" style="3" customWidth="1"/>
    <col min="12299" max="12300" width="11.21875" style="3" bestFit="1" customWidth="1"/>
    <col min="12301" max="12301" width="7.44140625" style="3" customWidth="1"/>
    <col min="12302" max="12302" width="0.77734375" style="3" customWidth="1"/>
    <col min="12303" max="12303" width="7.44140625" style="3" customWidth="1"/>
    <col min="12304" max="12304" width="25.21875" style="3" customWidth="1"/>
    <col min="12305" max="12305" width="20.21875" style="3" customWidth="1"/>
    <col min="12306" max="12307" width="9.21875" style="3"/>
    <col min="12308" max="12308" width="9.44140625" style="3" customWidth="1"/>
    <col min="12309" max="12309" width="10" style="3" customWidth="1"/>
    <col min="12310" max="12310" width="10.21875" style="3" customWidth="1"/>
    <col min="12311" max="12311" width="11" style="3" customWidth="1"/>
    <col min="12312" max="12312" width="1.21875" style="3" customWidth="1"/>
    <col min="12313" max="12314" width="10.21875" style="3" bestFit="1" customWidth="1"/>
    <col min="12315" max="12315" width="3.77734375" style="3" customWidth="1"/>
    <col min="12316" max="12316" width="2" style="3" customWidth="1"/>
    <col min="12317" max="12329" width="0" style="3" hidden="1" customWidth="1"/>
    <col min="12330" max="12544" width="9.21875" style="3"/>
    <col min="12545" max="12545" width="7.77734375" style="3" customWidth="1"/>
    <col min="12546" max="12546" width="25" style="3" customWidth="1"/>
    <col min="12547" max="12547" width="19.21875" style="3" customWidth="1"/>
    <col min="12548" max="12548" width="10.21875" style="3" bestFit="1" customWidth="1"/>
    <col min="12549" max="12550" width="9.21875" style="3"/>
    <col min="12551" max="12553" width="10.21875" style="3" bestFit="1" customWidth="1"/>
    <col min="12554" max="12554" width="0.77734375" style="3" customWidth="1"/>
    <col min="12555" max="12556" width="11.21875" style="3" bestFit="1" customWidth="1"/>
    <col min="12557" max="12557" width="7.44140625" style="3" customWidth="1"/>
    <col min="12558" max="12558" width="0.77734375" style="3" customWidth="1"/>
    <col min="12559" max="12559" width="7.44140625" style="3" customWidth="1"/>
    <col min="12560" max="12560" width="25.21875" style="3" customWidth="1"/>
    <col min="12561" max="12561" width="20.21875" style="3" customWidth="1"/>
    <col min="12562" max="12563" width="9.21875" style="3"/>
    <col min="12564" max="12564" width="9.44140625" style="3" customWidth="1"/>
    <col min="12565" max="12565" width="10" style="3" customWidth="1"/>
    <col min="12566" max="12566" width="10.21875" style="3" customWidth="1"/>
    <col min="12567" max="12567" width="11" style="3" customWidth="1"/>
    <col min="12568" max="12568" width="1.21875" style="3" customWidth="1"/>
    <col min="12569" max="12570" width="10.21875" style="3" bestFit="1" customWidth="1"/>
    <col min="12571" max="12571" width="3.77734375" style="3" customWidth="1"/>
    <col min="12572" max="12572" width="2" style="3" customWidth="1"/>
    <col min="12573" max="12585" width="0" style="3" hidden="1" customWidth="1"/>
    <col min="12586" max="12800" width="9.21875" style="3"/>
    <col min="12801" max="12801" width="7.77734375" style="3" customWidth="1"/>
    <col min="12802" max="12802" width="25" style="3" customWidth="1"/>
    <col min="12803" max="12803" width="19.21875" style="3" customWidth="1"/>
    <col min="12804" max="12804" width="10.21875" style="3" bestFit="1" customWidth="1"/>
    <col min="12805" max="12806" width="9.21875" style="3"/>
    <col min="12807" max="12809" width="10.21875" style="3" bestFit="1" customWidth="1"/>
    <col min="12810" max="12810" width="0.77734375" style="3" customWidth="1"/>
    <col min="12811" max="12812" width="11.21875" style="3" bestFit="1" customWidth="1"/>
    <col min="12813" max="12813" width="7.44140625" style="3" customWidth="1"/>
    <col min="12814" max="12814" width="0.77734375" style="3" customWidth="1"/>
    <col min="12815" max="12815" width="7.44140625" style="3" customWidth="1"/>
    <col min="12816" max="12816" width="25.21875" style="3" customWidth="1"/>
    <col min="12817" max="12817" width="20.21875" style="3" customWidth="1"/>
    <col min="12818" max="12819" width="9.21875" style="3"/>
    <col min="12820" max="12820" width="9.44140625" style="3" customWidth="1"/>
    <col min="12821" max="12821" width="10" style="3" customWidth="1"/>
    <col min="12822" max="12822" width="10.21875" style="3" customWidth="1"/>
    <col min="12823" max="12823" width="11" style="3" customWidth="1"/>
    <col min="12824" max="12824" width="1.21875" style="3" customWidth="1"/>
    <col min="12825" max="12826" width="10.21875" style="3" bestFit="1" customWidth="1"/>
    <col min="12827" max="12827" width="3.77734375" style="3" customWidth="1"/>
    <col min="12828" max="12828" width="2" style="3" customWidth="1"/>
    <col min="12829" max="12841" width="0" style="3" hidden="1" customWidth="1"/>
    <col min="12842" max="13056" width="9.21875" style="3"/>
    <col min="13057" max="13057" width="7.77734375" style="3" customWidth="1"/>
    <col min="13058" max="13058" width="25" style="3" customWidth="1"/>
    <col min="13059" max="13059" width="19.21875" style="3" customWidth="1"/>
    <col min="13060" max="13060" width="10.21875" style="3" bestFit="1" customWidth="1"/>
    <col min="13061" max="13062" width="9.21875" style="3"/>
    <col min="13063" max="13065" width="10.21875" style="3" bestFit="1" customWidth="1"/>
    <col min="13066" max="13066" width="0.77734375" style="3" customWidth="1"/>
    <col min="13067" max="13068" width="11.21875" style="3" bestFit="1" customWidth="1"/>
    <col min="13069" max="13069" width="7.44140625" style="3" customWidth="1"/>
    <col min="13070" max="13070" width="0.77734375" style="3" customWidth="1"/>
    <col min="13071" max="13071" width="7.44140625" style="3" customWidth="1"/>
    <col min="13072" max="13072" width="25.21875" style="3" customWidth="1"/>
    <col min="13073" max="13073" width="20.21875" style="3" customWidth="1"/>
    <col min="13074" max="13075" width="9.21875" style="3"/>
    <col min="13076" max="13076" width="9.44140625" style="3" customWidth="1"/>
    <col min="13077" max="13077" width="10" style="3" customWidth="1"/>
    <col min="13078" max="13078" width="10.21875" style="3" customWidth="1"/>
    <col min="13079" max="13079" width="11" style="3" customWidth="1"/>
    <col min="13080" max="13080" width="1.21875" style="3" customWidth="1"/>
    <col min="13081" max="13082" width="10.21875" style="3" bestFit="1" customWidth="1"/>
    <col min="13083" max="13083" width="3.77734375" style="3" customWidth="1"/>
    <col min="13084" max="13084" width="2" style="3" customWidth="1"/>
    <col min="13085" max="13097" width="0" style="3" hidden="1" customWidth="1"/>
    <col min="13098" max="13312" width="9.21875" style="3"/>
    <col min="13313" max="13313" width="7.77734375" style="3" customWidth="1"/>
    <col min="13314" max="13314" width="25" style="3" customWidth="1"/>
    <col min="13315" max="13315" width="19.21875" style="3" customWidth="1"/>
    <col min="13316" max="13316" width="10.21875" style="3" bestFit="1" customWidth="1"/>
    <col min="13317" max="13318" width="9.21875" style="3"/>
    <col min="13319" max="13321" width="10.21875" style="3" bestFit="1" customWidth="1"/>
    <col min="13322" max="13322" width="0.77734375" style="3" customWidth="1"/>
    <col min="13323" max="13324" width="11.21875" style="3" bestFit="1" customWidth="1"/>
    <col min="13325" max="13325" width="7.44140625" style="3" customWidth="1"/>
    <col min="13326" max="13326" width="0.77734375" style="3" customWidth="1"/>
    <col min="13327" max="13327" width="7.44140625" style="3" customWidth="1"/>
    <col min="13328" max="13328" width="25.21875" style="3" customWidth="1"/>
    <col min="13329" max="13329" width="20.21875" style="3" customWidth="1"/>
    <col min="13330" max="13331" width="9.21875" style="3"/>
    <col min="13332" max="13332" width="9.44140625" style="3" customWidth="1"/>
    <col min="13333" max="13333" width="10" style="3" customWidth="1"/>
    <col min="13334" max="13334" width="10.21875" style="3" customWidth="1"/>
    <col min="13335" max="13335" width="11" style="3" customWidth="1"/>
    <col min="13336" max="13336" width="1.21875" style="3" customWidth="1"/>
    <col min="13337" max="13338" width="10.21875" style="3" bestFit="1" customWidth="1"/>
    <col min="13339" max="13339" width="3.77734375" style="3" customWidth="1"/>
    <col min="13340" max="13340" width="2" style="3" customWidth="1"/>
    <col min="13341" max="13353" width="0" style="3" hidden="1" customWidth="1"/>
    <col min="13354" max="13568" width="9.21875" style="3"/>
    <col min="13569" max="13569" width="7.77734375" style="3" customWidth="1"/>
    <col min="13570" max="13570" width="25" style="3" customWidth="1"/>
    <col min="13571" max="13571" width="19.21875" style="3" customWidth="1"/>
    <col min="13572" max="13572" width="10.21875" style="3" bestFit="1" customWidth="1"/>
    <col min="13573" max="13574" width="9.21875" style="3"/>
    <col min="13575" max="13577" width="10.21875" style="3" bestFit="1" customWidth="1"/>
    <col min="13578" max="13578" width="0.77734375" style="3" customWidth="1"/>
    <col min="13579" max="13580" width="11.21875" style="3" bestFit="1" customWidth="1"/>
    <col min="13581" max="13581" width="7.44140625" style="3" customWidth="1"/>
    <col min="13582" max="13582" width="0.77734375" style="3" customWidth="1"/>
    <col min="13583" max="13583" width="7.44140625" style="3" customWidth="1"/>
    <col min="13584" max="13584" width="25.21875" style="3" customWidth="1"/>
    <col min="13585" max="13585" width="20.21875" style="3" customWidth="1"/>
    <col min="13586" max="13587" width="9.21875" style="3"/>
    <col min="13588" max="13588" width="9.44140625" style="3" customWidth="1"/>
    <col min="13589" max="13589" width="10" style="3" customWidth="1"/>
    <col min="13590" max="13590" width="10.21875" style="3" customWidth="1"/>
    <col min="13591" max="13591" width="11" style="3" customWidth="1"/>
    <col min="13592" max="13592" width="1.21875" style="3" customWidth="1"/>
    <col min="13593" max="13594" width="10.21875" style="3" bestFit="1" customWidth="1"/>
    <col min="13595" max="13595" width="3.77734375" style="3" customWidth="1"/>
    <col min="13596" max="13596" width="2" style="3" customWidth="1"/>
    <col min="13597" max="13609" width="0" style="3" hidden="1" customWidth="1"/>
    <col min="13610" max="13824" width="9.21875" style="3"/>
    <col min="13825" max="13825" width="7.77734375" style="3" customWidth="1"/>
    <col min="13826" max="13826" width="25" style="3" customWidth="1"/>
    <col min="13827" max="13827" width="19.21875" style="3" customWidth="1"/>
    <col min="13828" max="13828" width="10.21875" style="3" bestFit="1" customWidth="1"/>
    <col min="13829" max="13830" width="9.21875" style="3"/>
    <col min="13831" max="13833" width="10.21875" style="3" bestFit="1" customWidth="1"/>
    <col min="13834" max="13834" width="0.77734375" style="3" customWidth="1"/>
    <col min="13835" max="13836" width="11.21875" style="3" bestFit="1" customWidth="1"/>
    <col min="13837" max="13837" width="7.44140625" style="3" customWidth="1"/>
    <col min="13838" max="13838" width="0.77734375" style="3" customWidth="1"/>
    <col min="13839" max="13839" width="7.44140625" style="3" customWidth="1"/>
    <col min="13840" max="13840" width="25.21875" style="3" customWidth="1"/>
    <col min="13841" max="13841" width="20.21875" style="3" customWidth="1"/>
    <col min="13842" max="13843" width="9.21875" style="3"/>
    <col min="13844" max="13844" width="9.44140625" style="3" customWidth="1"/>
    <col min="13845" max="13845" width="10" style="3" customWidth="1"/>
    <col min="13846" max="13846" width="10.21875" style="3" customWidth="1"/>
    <col min="13847" max="13847" width="11" style="3" customWidth="1"/>
    <col min="13848" max="13848" width="1.21875" style="3" customWidth="1"/>
    <col min="13849" max="13850" width="10.21875" style="3" bestFit="1" customWidth="1"/>
    <col min="13851" max="13851" width="3.77734375" style="3" customWidth="1"/>
    <col min="13852" max="13852" width="2" style="3" customWidth="1"/>
    <col min="13853" max="13865" width="0" style="3" hidden="1" customWidth="1"/>
    <col min="13866" max="14080" width="9.21875" style="3"/>
    <col min="14081" max="14081" width="7.77734375" style="3" customWidth="1"/>
    <col min="14082" max="14082" width="25" style="3" customWidth="1"/>
    <col min="14083" max="14083" width="19.21875" style="3" customWidth="1"/>
    <col min="14084" max="14084" width="10.21875" style="3" bestFit="1" customWidth="1"/>
    <col min="14085" max="14086" width="9.21875" style="3"/>
    <col min="14087" max="14089" width="10.21875" style="3" bestFit="1" customWidth="1"/>
    <col min="14090" max="14090" width="0.77734375" style="3" customWidth="1"/>
    <col min="14091" max="14092" width="11.21875" style="3" bestFit="1" customWidth="1"/>
    <col min="14093" max="14093" width="7.44140625" style="3" customWidth="1"/>
    <col min="14094" max="14094" width="0.77734375" style="3" customWidth="1"/>
    <col min="14095" max="14095" width="7.44140625" style="3" customWidth="1"/>
    <col min="14096" max="14096" width="25.21875" style="3" customWidth="1"/>
    <col min="14097" max="14097" width="20.21875" style="3" customWidth="1"/>
    <col min="14098" max="14099" width="9.21875" style="3"/>
    <col min="14100" max="14100" width="9.44140625" style="3" customWidth="1"/>
    <col min="14101" max="14101" width="10" style="3" customWidth="1"/>
    <col min="14102" max="14102" width="10.21875" style="3" customWidth="1"/>
    <col min="14103" max="14103" width="11" style="3" customWidth="1"/>
    <col min="14104" max="14104" width="1.21875" style="3" customWidth="1"/>
    <col min="14105" max="14106" width="10.21875" style="3" bestFit="1" customWidth="1"/>
    <col min="14107" max="14107" width="3.77734375" style="3" customWidth="1"/>
    <col min="14108" max="14108" width="2" style="3" customWidth="1"/>
    <col min="14109" max="14121" width="0" style="3" hidden="1" customWidth="1"/>
    <col min="14122" max="14336" width="9.21875" style="3"/>
    <col min="14337" max="14337" width="7.77734375" style="3" customWidth="1"/>
    <col min="14338" max="14338" width="25" style="3" customWidth="1"/>
    <col min="14339" max="14339" width="19.21875" style="3" customWidth="1"/>
    <col min="14340" max="14340" width="10.21875" style="3" bestFit="1" customWidth="1"/>
    <col min="14341" max="14342" width="9.21875" style="3"/>
    <col min="14343" max="14345" width="10.21875" style="3" bestFit="1" customWidth="1"/>
    <col min="14346" max="14346" width="0.77734375" style="3" customWidth="1"/>
    <col min="14347" max="14348" width="11.21875" style="3" bestFit="1" customWidth="1"/>
    <col min="14349" max="14349" width="7.44140625" style="3" customWidth="1"/>
    <col min="14350" max="14350" width="0.77734375" style="3" customWidth="1"/>
    <col min="14351" max="14351" width="7.44140625" style="3" customWidth="1"/>
    <col min="14352" max="14352" width="25.21875" style="3" customWidth="1"/>
    <col min="14353" max="14353" width="20.21875" style="3" customWidth="1"/>
    <col min="14354" max="14355" width="9.21875" style="3"/>
    <col min="14356" max="14356" width="9.44140625" style="3" customWidth="1"/>
    <col min="14357" max="14357" width="10" style="3" customWidth="1"/>
    <col min="14358" max="14358" width="10.21875" style="3" customWidth="1"/>
    <col min="14359" max="14359" width="11" style="3" customWidth="1"/>
    <col min="14360" max="14360" width="1.21875" style="3" customWidth="1"/>
    <col min="14361" max="14362" width="10.21875" style="3" bestFit="1" customWidth="1"/>
    <col min="14363" max="14363" width="3.77734375" style="3" customWidth="1"/>
    <col min="14364" max="14364" width="2" style="3" customWidth="1"/>
    <col min="14365" max="14377" width="0" style="3" hidden="1" customWidth="1"/>
    <col min="14378" max="14592" width="9.21875" style="3"/>
    <col min="14593" max="14593" width="7.77734375" style="3" customWidth="1"/>
    <col min="14594" max="14594" width="25" style="3" customWidth="1"/>
    <col min="14595" max="14595" width="19.21875" style="3" customWidth="1"/>
    <col min="14596" max="14596" width="10.21875" style="3" bestFit="1" customWidth="1"/>
    <col min="14597" max="14598" width="9.21875" style="3"/>
    <col min="14599" max="14601" width="10.21875" style="3" bestFit="1" customWidth="1"/>
    <col min="14602" max="14602" width="0.77734375" style="3" customWidth="1"/>
    <col min="14603" max="14604" width="11.21875" style="3" bestFit="1" customWidth="1"/>
    <col min="14605" max="14605" width="7.44140625" style="3" customWidth="1"/>
    <col min="14606" max="14606" width="0.77734375" style="3" customWidth="1"/>
    <col min="14607" max="14607" width="7.44140625" style="3" customWidth="1"/>
    <col min="14608" max="14608" width="25.21875" style="3" customWidth="1"/>
    <col min="14609" max="14609" width="20.21875" style="3" customWidth="1"/>
    <col min="14610" max="14611" width="9.21875" style="3"/>
    <col min="14612" max="14612" width="9.44140625" style="3" customWidth="1"/>
    <col min="14613" max="14613" width="10" style="3" customWidth="1"/>
    <col min="14614" max="14614" width="10.21875" style="3" customWidth="1"/>
    <col min="14615" max="14615" width="11" style="3" customWidth="1"/>
    <col min="14616" max="14616" width="1.21875" style="3" customWidth="1"/>
    <col min="14617" max="14618" width="10.21875" style="3" bestFit="1" customWidth="1"/>
    <col min="14619" max="14619" width="3.77734375" style="3" customWidth="1"/>
    <col min="14620" max="14620" width="2" style="3" customWidth="1"/>
    <col min="14621" max="14633" width="0" style="3" hidden="1" customWidth="1"/>
    <col min="14634" max="14848" width="9.21875" style="3"/>
    <col min="14849" max="14849" width="7.77734375" style="3" customWidth="1"/>
    <col min="14850" max="14850" width="25" style="3" customWidth="1"/>
    <col min="14851" max="14851" width="19.21875" style="3" customWidth="1"/>
    <col min="14852" max="14852" width="10.21875" style="3" bestFit="1" customWidth="1"/>
    <col min="14853" max="14854" width="9.21875" style="3"/>
    <col min="14855" max="14857" width="10.21875" style="3" bestFit="1" customWidth="1"/>
    <col min="14858" max="14858" width="0.77734375" style="3" customWidth="1"/>
    <col min="14859" max="14860" width="11.21875" style="3" bestFit="1" customWidth="1"/>
    <col min="14861" max="14861" width="7.44140625" style="3" customWidth="1"/>
    <col min="14862" max="14862" width="0.77734375" style="3" customWidth="1"/>
    <col min="14863" max="14863" width="7.44140625" style="3" customWidth="1"/>
    <col min="14864" max="14864" width="25.21875" style="3" customWidth="1"/>
    <col min="14865" max="14865" width="20.21875" style="3" customWidth="1"/>
    <col min="14866" max="14867" width="9.21875" style="3"/>
    <col min="14868" max="14868" width="9.44140625" style="3" customWidth="1"/>
    <col min="14869" max="14869" width="10" style="3" customWidth="1"/>
    <col min="14870" max="14870" width="10.21875" style="3" customWidth="1"/>
    <col min="14871" max="14871" width="11" style="3" customWidth="1"/>
    <col min="14872" max="14872" width="1.21875" style="3" customWidth="1"/>
    <col min="14873" max="14874" width="10.21875" style="3" bestFit="1" customWidth="1"/>
    <col min="14875" max="14875" width="3.77734375" style="3" customWidth="1"/>
    <col min="14876" max="14876" width="2" style="3" customWidth="1"/>
    <col min="14877" max="14889" width="0" style="3" hidden="1" customWidth="1"/>
    <col min="14890" max="15104" width="9.21875" style="3"/>
    <col min="15105" max="15105" width="7.77734375" style="3" customWidth="1"/>
    <col min="15106" max="15106" width="25" style="3" customWidth="1"/>
    <col min="15107" max="15107" width="19.21875" style="3" customWidth="1"/>
    <col min="15108" max="15108" width="10.21875" style="3" bestFit="1" customWidth="1"/>
    <col min="15109" max="15110" width="9.21875" style="3"/>
    <col min="15111" max="15113" width="10.21875" style="3" bestFit="1" customWidth="1"/>
    <col min="15114" max="15114" width="0.77734375" style="3" customWidth="1"/>
    <col min="15115" max="15116" width="11.21875" style="3" bestFit="1" customWidth="1"/>
    <col min="15117" max="15117" width="7.44140625" style="3" customWidth="1"/>
    <col min="15118" max="15118" width="0.77734375" style="3" customWidth="1"/>
    <col min="15119" max="15119" width="7.44140625" style="3" customWidth="1"/>
    <col min="15120" max="15120" width="25.21875" style="3" customWidth="1"/>
    <col min="15121" max="15121" width="20.21875" style="3" customWidth="1"/>
    <col min="15122" max="15123" width="9.21875" style="3"/>
    <col min="15124" max="15124" width="9.44140625" style="3" customWidth="1"/>
    <col min="15125" max="15125" width="10" style="3" customWidth="1"/>
    <col min="15126" max="15126" width="10.21875" style="3" customWidth="1"/>
    <col min="15127" max="15127" width="11" style="3" customWidth="1"/>
    <col min="15128" max="15128" width="1.21875" style="3" customWidth="1"/>
    <col min="15129" max="15130" width="10.21875" style="3" bestFit="1" customWidth="1"/>
    <col min="15131" max="15131" width="3.77734375" style="3" customWidth="1"/>
    <col min="15132" max="15132" width="2" style="3" customWidth="1"/>
    <col min="15133" max="15145" width="0" style="3" hidden="1" customWidth="1"/>
    <col min="15146" max="15360" width="9.21875" style="3"/>
    <col min="15361" max="15361" width="7.77734375" style="3" customWidth="1"/>
    <col min="15362" max="15362" width="25" style="3" customWidth="1"/>
    <col min="15363" max="15363" width="19.21875" style="3" customWidth="1"/>
    <col min="15364" max="15364" width="10.21875" style="3" bestFit="1" customWidth="1"/>
    <col min="15365" max="15366" width="9.21875" style="3"/>
    <col min="15367" max="15369" width="10.21875" style="3" bestFit="1" customWidth="1"/>
    <col min="15370" max="15370" width="0.77734375" style="3" customWidth="1"/>
    <col min="15371" max="15372" width="11.21875" style="3" bestFit="1" customWidth="1"/>
    <col min="15373" max="15373" width="7.44140625" style="3" customWidth="1"/>
    <col min="15374" max="15374" width="0.77734375" style="3" customWidth="1"/>
    <col min="15375" max="15375" width="7.44140625" style="3" customWidth="1"/>
    <col min="15376" max="15376" width="25.21875" style="3" customWidth="1"/>
    <col min="15377" max="15377" width="20.21875" style="3" customWidth="1"/>
    <col min="15378" max="15379" width="9.21875" style="3"/>
    <col min="15380" max="15380" width="9.44140625" style="3" customWidth="1"/>
    <col min="15381" max="15381" width="10" style="3" customWidth="1"/>
    <col min="15382" max="15382" width="10.21875" style="3" customWidth="1"/>
    <col min="15383" max="15383" width="11" style="3" customWidth="1"/>
    <col min="15384" max="15384" width="1.21875" style="3" customWidth="1"/>
    <col min="15385" max="15386" width="10.21875" style="3" bestFit="1" customWidth="1"/>
    <col min="15387" max="15387" width="3.77734375" style="3" customWidth="1"/>
    <col min="15388" max="15388" width="2" style="3" customWidth="1"/>
    <col min="15389" max="15401" width="0" style="3" hidden="1" customWidth="1"/>
    <col min="15402" max="15616" width="9.21875" style="3"/>
    <col min="15617" max="15617" width="7.77734375" style="3" customWidth="1"/>
    <col min="15618" max="15618" width="25" style="3" customWidth="1"/>
    <col min="15619" max="15619" width="19.21875" style="3" customWidth="1"/>
    <col min="15620" max="15620" width="10.21875" style="3" bestFit="1" customWidth="1"/>
    <col min="15621" max="15622" width="9.21875" style="3"/>
    <col min="15623" max="15625" width="10.21875" style="3" bestFit="1" customWidth="1"/>
    <col min="15626" max="15626" width="0.77734375" style="3" customWidth="1"/>
    <col min="15627" max="15628" width="11.21875" style="3" bestFit="1" customWidth="1"/>
    <col min="15629" max="15629" width="7.44140625" style="3" customWidth="1"/>
    <col min="15630" max="15630" width="0.77734375" style="3" customWidth="1"/>
    <col min="15631" max="15631" width="7.44140625" style="3" customWidth="1"/>
    <col min="15632" max="15632" width="25.21875" style="3" customWidth="1"/>
    <col min="15633" max="15633" width="20.21875" style="3" customWidth="1"/>
    <col min="15634" max="15635" width="9.21875" style="3"/>
    <col min="15636" max="15636" width="9.44140625" style="3" customWidth="1"/>
    <col min="15637" max="15637" width="10" style="3" customWidth="1"/>
    <col min="15638" max="15638" width="10.21875" style="3" customWidth="1"/>
    <col min="15639" max="15639" width="11" style="3" customWidth="1"/>
    <col min="15640" max="15640" width="1.21875" style="3" customWidth="1"/>
    <col min="15641" max="15642" width="10.21875" style="3" bestFit="1" customWidth="1"/>
    <col min="15643" max="15643" width="3.77734375" style="3" customWidth="1"/>
    <col min="15644" max="15644" width="2" style="3" customWidth="1"/>
    <col min="15645" max="15657" width="0" style="3" hidden="1" customWidth="1"/>
    <col min="15658" max="15872" width="9.21875" style="3"/>
    <col min="15873" max="15873" width="7.77734375" style="3" customWidth="1"/>
    <col min="15874" max="15874" width="25" style="3" customWidth="1"/>
    <col min="15875" max="15875" width="19.21875" style="3" customWidth="1"/>
    <col min="15876" max="15876" width="10.21875" style="3" bestFit="1" customWidth="1"/>
    <col min="15877" max="15878" width="9.21875" style="3"/>
    <col min="15879" max="15881" width="10.21875" style="3" bestFit="1" customWidth="1"/>
    <col min="15882" max="15882" width="0.77734375" style="3" customWidth="1"/>
    <col min="15883" max="15884" width="11.21875" style="3" bestFit="1" customWidth="1"/>
    <col min="15885" max="15885" width="7.44140625" style="3" customWidth="1"/>
    <col min="15886" max="15886" width="0.77734375" style="3" customWidth="1"/>
    <col min="15887" max="15887" width="7.44140625" style="3" customWidth="1"/>
    <col min="15888" max="15888" width="25.21875" style="3" customWidth="1"/>
    <col min="15889" max="15889" width="20.21875" style="3" customWidth="1"/>
    <col min="15890" max="15891" width="9.21875" style="3"/>
    <col min="15892" max="15892" width="9.44140625" style="3" customWidth="1"/>
    <col min="15893" max="15893" width="10" style="3" customWidth="1"/>
    <col min="15894" max="15894" width="10.21875" style="3" customWidth="1"/>
    <col min="15895" max="15895" width="11" style="3" customWidth="1"/>
    <col min="15896" max="15896" width="1.21875" style="3" customWidth="1"/>
    <col min="15897" max="15898" width="10.21875" style="3" bestFit="1" customWidth="1"/>
    <col min="15899" max="15899" width="3.77734375" style="3" customWidth="1"/>
    <col min="15900" max="15900" width="2" style="3" customWidth="1"/>
    <col min="15901" max="15913" width="0" style="3" hidden="1" customWidth="1"/>
    <col min="15914" max="16128" width="9.21875" style="3"/>
    <col min="16129" max="16129" width="7.77734375" style="3" customWidth="1"/>
    <col min="16130" max="16130" width="25" style="3" customWidth="1"/>
    <col min="16131" max="16131" width="19.21875" style="3" customWidth="1"/>
    <col min="16132" max="16132" width="10.21875" style="3" bestFit="1" customWidth="1"/>
    <col min="16133" max="16134" width="9.21875" style="3"/>
    <col min="16135" max="16137" width="10.21875" style="3" bestFit="1" customWidth="1"/>
    <col min="16138" max="16138" width="0.77734375" style="3" customWidth="1"/>
    <col min="16139" max="16140" width="11.21875" style="3" bestFit="1" customWidth="1"/>
    <col min="16141" max="16141" width="7.44140625" style="3" customWidth="1"/>
    <col min="16142" max="16142" width="0.77734375" style="3" customWidth="1"/>
    <col min="16143" max="16143" width="7.44140625" style="3" customWidth="1"/>
    <col min="16144" max="16144" width="25.21875" style="3" customWidth="1"/>
    <col min="16145" max="16145" width="20.21875" style="3" customWidth="1"/>
    <col min="16146" max="16147" width="9.21875" style="3"/>
    <col min="16148" max="16148" width="9.44140625" style="3" customWidth="1"/>
    <col min="16149" max="16149" width="10" style="3" customWidth="1"/>
    <col min="16150" max="16150" width="10.21875" style="3" customWidth="1"/>
    <col min="16151" max="16151" width="11" style="3" customWidth="1"/>
    <col min="16152" max="16152" width="1.21875" style="3" customWidth="1"/>
    <col min="16153" max="16154" width="10.21875" style="3" bestFit="1" customWidth="1"/>
    <col min="16155" max="16155" width="3.77734375" style="3" customWidth="1"/>
    <col min="16156" max="16156" width="2" style="3" customWidth="1"/>
    <col min="16157" max="16169" width="0" style="3" hidden="1" customWidth="1"/>
    <col min="16170" max="16384" width="9.21875" style="3"/>
  </cols>
  <sheetData>
    <row r="1" spans="1:42" ht="14.4" x14ac:dyDescent="0.3">
      <c r="A1" s="201" t="s">
        <v>231</v>
      </c>
      <c r="B1" s="2"/>
      <c r="AP1"/>
    </row>
    <row r="2" spans="1:42" ht="13.8" x14ac:dyDescent="0.25">
      <c r="A2" s="201" t="s">
        <v>567</v>
      </c>
      <c r="B2" s="2"/>
    </row>
    <row r="3" spans="1:42" ht="13.8" x14ac:dyDescent="0.25">
      <c r="A3" s="201" t="s">
        <v>232</v>
      </c>
      <c r="B3" s="2"/>
    </row>
    <row r="4" spans="1:42" ht="13.8" thickBot="1" x14ac:dyDescent="0.3"/>
    <row r="5" spans="1:42" s="204" customFormat="1" ht="26.25" customHeight="1" thickBot="1" x14ac:dyDescent="0.45">
      <c r="A5" s="202" t="s">
        <v>282</v>
      </c>
      <c r="B5" s="208" t="s">
        <v>2</v>
      </c>
      <c r="C5" s="210" t="s">
        <v>296</v>
      </c>
      <c r="D5" s="209" t="s">
        <v>295</v>
      </c>
      <c r="E5" s="203"/>
      <c r="F5" s="203"/>
      <c r="G5" s="203"/>
      <c r="H5" s="203"/>
      <c r="I5" s="203"/>
    </row>
    <row r="6" spans="1:42" x14ac:dyDescent="0.25">
      <c r="A6" s="2"/>
      <c r="B6" s="2"/>
      <c r="AC6" s="2" t="s">
        <v>233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2" ht="17.399999999999999" x14ac:dyDescent="0.3">
      <c r="B7" s="202">
        <f>IFERROR(VLOOKUP('EYFSS '!B5,'Data EYFSS Budget'!A:AR,2,0),)</f>
        <v>0</v>
      </c>
      <c r="C7" s="199"/>
    </row>
    <row r="8" spans="1:42" ht="22.5" customHeight="1" x14ac:dyDescent="0.25">
      <c r="A8" s="126" t="s">
        <v>565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O8" s="126" t="s">
        <v>566</v>
      </c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C8" s="2" t="s">
        <v>234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2" ht="13.8" thickBot="1" x14ac:dyDescent="0.3"/>
    <row r="10" spans="1:42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  <c r="AC10" s="7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"/>
    </row>
    <row r="11" spans="1:42" x14ac:dyDescent="0.25">
      <c r="A11" s="10"/>
      <c r="M11" s="11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C11" s="12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/>
    </row>
    <row r="12" spans="1:42" x14ac:dyDescent="0.25">
      <c r="A12" s="10"/>
      <c r="M12" s="11"/>
      <c r="O12" s="12"/>
      <c r="P12" s="13"/>
      <c r="Q12" s="13"/>
      <c r="R12" s="13"/>
      <c r="S12" s="13"/>
      <c r="T12" s="13"/>
      <c r="U12" s="284"/>
      <c r="V12" s="284"/>
      <c r="W12" s="284"/>
      <c r="X12" s="13"/>
      <c r="Y12" s="13"/>
      <c r="Z12" s="13"/>
      <c r="AA12" s="14"/>
      <c r="AC12" s="12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</row>
    <row r="13" spans="1:42" x14ac:dyDescent="0.25">
      <c r="A13" s="10"/>
      <c r="M13" s="11"/>
      <c r="O13" s="12"/>
      <c r="P13" s="13"/>
      <c r="Q13" s="13"/>
      <c r="R13" s="13"/>
      <c r="S13" s="13"/>
      <c r="T13" s="13"/>
      <c r="U13" s="285"/>
      <c r="V13" s="285"/>
      <c r="W13" s="285"/>
      <c r="X13" s="13"/>
      <c r="Y13" s="13"/>
      <c r="Z13" s="13"/>
      <c r="AA13" s="14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</row>
    <row r="14" spans="1:42" ht="13.8" thickBot="1" x14ac:dyDescent="0.3">
      <c r="A14" s="10"/>
      <c r="M14" s="11"/>
      <c r="O14" s="12"/>
      <c r="P14" s="13"/>
      <c r="Q14" s="13"/>
      <c r="R14" s="13"/>
      <c r="S14" s="13"/>
      <c r="T14" s="13"/>
      <c r="U14" s="284"/>
      <c r="V14" s="284"/>
      <c r="W14" s="284"/>
      <c r="X14" s="13"/>
      <c r="Y14" s="13"/>
      <c r="Z14" s="13"/>
      <c r="AA14" s="14"/>
      <c r="AC14" s="1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/>
    </row>
    <row r="15" spans="1:42" s="19" customFormat="1" ht="43.5" customHeight="1" thickBot="1" x14ac:dyDescent="0.35">
      <c r="A15" s="15"/>
      <c r="B15" s="16" t="s">
        <v>235</v>
      </c>
      <c r="C15" s="164" t="s">
        <v>236</v>
      </c>
      <c r="D15" s="165"/>
      <c r="E15" s="17"/>
      <c r="F15" s="17"/>
      <c r="G15" s="17" t="s">
        <v>237</v>
      </c>
      <c r="H15" s="17" t="s">
        <v>238</v>
      </c>
      <c r="I15" s="18" t="s">
        <v>239</v>
      </c>
      <c r="K15" s="20" t="s">
        <v>240</v>
      </c>
      <c r="M15" s="21"/>
      <c r="O15" s="22"/>
      <c r="P15" s="23" t="s">
        <v>235</v>
      </c>
      <c r="Q15" s="166" t="s">
        <v>236</v>
      </c>
      <c r="R15" s="167"/>
      <c r="S15" s="24"/>
      <c r="T15" s="24"/>
      <c r="U15" s="24" t="s">
        <v>237</v>
      </c>
      <c r="V15" s="24" t="s">
        <v>238</v>
      </c>
      <c r="W15" s="25" t="s">
        <v>239</v>
      </c>
      <c r="X15" s="26"/>
      <c r="Y15" s="27" t="s">
        <v>240</v>
      </c>
      <c r="Z15" s="26"/>
      <c r="AA15" s="28"/>
      <c r="AC15" s="22"/>
      <c r="AD15" s="23" t="s">
        <v>235</v>
      </c>
      <c r="AE15" s="166" t="s">
        <v>236</v>
      </c>
      <c r="AF15" s="167"/>
      <c r="AG15" s="24"/>
      <c r="AH15" s="24"/>
      <c r="AI15" s="24" t="s">
        <v>237</v>
      </c>
      <c r="AJ15" s="24" t="s">
        <v>238</v>
      </c>
      <c r="AK15" s="25" t="s">
        <v>239</v>
      </c>
      <c r="AL15" s="26"/>
      <c r="AM15" s="27" t="s">
        <v>240</v>
      </c>
      <c r="AN15" s="26"/>
      <c r="AO15" s="28"/>
    </row>
    <row r="16" spans="1:42" ht="21.75" customHeight="1" x14ac:dyDescent="0.25">
      <c r="A16" s="10"/>
      <c r="C16" s="255" t="s">
        <v>568</v>
      </c>
      <c r="D16" s="29"/>
      <c r="E16" s="29"/>
      <c r="F16" s="30"/>
      <c r="G16" s="31">
        <f>IFERROR(VLOOKUP($B$5,'Data EYFSS Budget'!$A$5:$BL$207,3,FALSE),0)</f>
        <v>0</v>
      </c>
      <c r="H16" s="31">
        <f>IFERROR(VLOOKUP($B$5,'Data EYFSS Budget'!$A$5:$BL$207,4,FALSE),0)</f>
        <v>0</v>
      </c>
      <c r="I16" s="256">
        <f>IFERROR(VLOOKUP($B$5,'Data EYFSS Budget'!$A$5:$BL$207,5,FALSE),0)</f>
        <v>0</v>
      </c>
      <c r="J16" s="32"/>
      <c r="K16" s="33"/>
      <c r="M16" s="11"/>
      <c r="O16" s="12"/>
      <c r="P16" s="13"/>
      <c r="Q16" s="34" t="s">
        <v>568</v>
      </c>
      <c r="R16" s="35"/>
      <c r="S16" s="35"/>
      <c r="T16" s="36"/>
      <c r="U16" s="214"/>
      <c r="V16" s="214"/>
      <c r="W16" s="214"/>
      <c r="X16" s="37"/>
      <c r="Y16" s="38"/>
      <c r="Z16" s="13"/>
      <c r="AA16" s="14"/>
      <c r="AC16" s="12"/>
      <c r="AD16" s="13"/>
      <c r="AE16" s="34" t="s">
        <v>241</v>
      </c>
      <c r="AF16" s="35"/>
      <c r="AG16" s="35"/>
      <c r="AH16" s="36"/>
      <c r="AI16" s="39"/>
      <c r="AJ16" s="40"/>
      <c r="AK16" s="41"/>
      <c r="AL16" s="37"/>
      <c r="AM16" s="38"/>
      <c r="AN16" s="13"/>
      <c r="AO16" s="14"/>
    </row>
    <row r="17" spans="1:41" ht="24" customHeight="1" x14ac:dyDescent="0.25">
      <c r="A17" s="10"/>
      <c r="B17" s="2"/>
      <c r="C17" s="46" t="s">
        <v>554</v>
      </c>
      <c r="D17" s="168"/>
      <c r="E17" s="168"/>
      <c r="F17" s="169"/>
      <c r="G17" s="257">
        <f>IFERROR(VLOOKUP($B$5,'Data EYFSS Budget'!$A$5:$BL$207,6,FALSE),0)</f>
        <v>0</v>
      </c>
      <c r="H17" s="257">
        <f>IFERROR(VLOOKUP($B$5,'Data EYFSS Budget'!$A$5:$BL$207,7,FALSE),0)</f>
        <v>0</v>
      </c>
      <c r="I17" s="258">
        <f>IFERROR(VLOOKUP($B$5,'Data EYFSS Budget'!$A$5:$BL$207,8,FALSE),0)</f>
        <v>0</v>
      </c>
      <c r="J17" s="32"/>
      <c r="K17" s="33"/>
      <c r="M17" s="11"/>
      <c r="O17" s="12"/>
      <c r="P17" s="42"/>
      <c r="Q17" s="213" t="s">
        <v>554</v>
      </c>
      <c r="R17" s="211"/>
      <c r="S17" s="211"/>
      <c r="T17" s="212"/>
      <c r="U17" s="215"/>
      <c r="V17" s="215"/>
      <c r="W17" s="215"/>
      <c r="X17" s="37"/>
      <c r="Y17" s="43"/>
      <c r="Z17" s="13"/>
      <c r="AA17" s="14"/>
      <c r="AC17" s="12"/>
      <c r="AD17" s="42"/>
      <c r="AE17" s="170" t="s">
        <v>242</v>
      </c>
      <c r="AF17" s="171"/>
      <c r="AG17" s="171"/>
      <c r="AH17" s="172"/>
      <c r="AI17" s="44"/>
      <c r="AJ17" s="40"/>
      <c r="AK17" s="40"/>
      <c r="AL17" s="45" t="s">
        <v>243</v>
      </c>
      <c r="AM17" s="38"/>
      <c r="AN17" s="13"/>
      <c r="AO17" s="14"/>
    </row>
    <row r="18" spans="1:41" ht="21.75" customHeight="1" x14ac:dyDescent="0.25">
      <c r="A18" s="10"/>
      <c r="B18" s="2"/>
      <c r="C18" s="46" t="s">
        <v>555</v>
      </c>
      <c r="D18" s="168"/>
      <c r="E18" s="168"/>
      <c r="F18" s="169"/>
      <c r="G18" s="257">
        <f>IFERROR(VLOOKUP($B$5,'Data EYFSS Budget'!$A$5:$BL$207,9,FALSE),0)</f>
        <v>0</v>
      </c>
      <c r="H18" s="257">
        <f>IFERROR(VLOOKUP($B$5,'Data EYFSS Budget'!$A$5:$BL$207,10,FALSE),0)</f>
        <v>0</v>
      </c>
      <c r="I18" s="258">
        <f>IFERROR(VLOOKUP($B$5,'Data EYFSS Budget'!$A$5:$BL$207,11,FALSE),0)</f>
        <v>0</v>
      </c>
      <c r="J18" s="32"/>
      <c r="K18" s="33"/>
      <c r="M18" s="11"/>
      <c r="O18" s="12"/>
      <c r="P18" s="42"/>
      <c r="Q18" s="51" t="s">
        <v>555</v>
      </c>
      <c r="R18" s="52"/>
      <c r="S18" s="52"/>
      <c r="T18" s="53"/>
      <c r="U18" s="54">
        <f>U16*15</f>
        <v>0</v>
      </c>
      <c r="V18" s="54">
        <f t="shared" ref="V18:W18" si="0">V16*15</f>
        <v>0</v>
      </c>
      <c r="W18" s="54">
        <f t="shared" si="0"/>
        <v>0</v>
      </c>
      <c r="X18" s="37"/>
      <c r="Y18" s="38"/>
      <c r="Z18" s="13"/>
      <c r="AA18" s="14"/>
      <c r="AC18" s="12"/>
      <c r="AD18" s="42"/>
      <c r="AE18" s="51" t="s">
        <v>244</v>
      </c>
      <c r="AF18" s="52"/>
      <c r="AG18" s="52"/>
      <c r="AH18" s="53"/>
      <c r="AI18" s="54">
        <v>13</v>
      </c>
      <c r="AJ18" s="54">
        <v>13</v>
      </c>
      <c r="AK18" s="55">
        <v>12</v>
      </c>
      <c r="AL18" s="37"/>
      <c r="AM18" s="38"/>
      <c r="AN18" s="13"/>
      <c r="AO18" s="14"/>
    </row>
    <row r="19" spans="1:41" ht="21.75" customHeight="1" x14ac:dyDescent="0.25">
      <c r="A19" s="10"/>
      <c r="B19" s="2"/>
      <c r="C19" s="46" t="s">
        <v>556</v>
      </c>
      <c r="D19" s="168"/>
      <c r="E19" s="168"/>
      <c r="F19" s="169"/>
      <c r="G19" s="257">
        <f>IFERROR(VLOOKUP($B$5,'Data EYFSS Budget'!$A$5:$BL$207,12,FALSE),0)</f>
        <v>0</v>
      </c>
      <c r="H19" s="257">
        <f>IFERROR(VLOOKUP($B$5,'Data EYFSS Budget'!$A$5:$BL$207,13,FALSE),0)</f>
        <v>0</v>
      </c>
      <c r="I19" s="258">
        <f>IFERROR(VLOOKUP($B$5,'Data EYFSS Budget'!$A$5:$BL$207,14,FALSE),0)</f>
        <v>0</v>
      </c>
      <c r="J19" s="32"/>
      <c r="K19" s="33"/>
      <c r="M19" s="11"/>
      <c r="O19" s="12"/>
      <c r="P19" s="42"/>
      <c r="Q19" s="51" t="s">
        <v>556</v>
      </c>
      <c r="R19" s="52"/>
      <c r="S19" s="52"/>
      <c r="T19" s="53"/>
      <c r="U19" s="54">
        <f>U17*15</f>
        <v>0</v>
      </c>
      <c r="V19" s="54">
        <f t="shared" ref="V19:W19" si="1">V17*15</f>
        <v>0</v>
      </c>
      <c r="W19" s="54">
        <f t="shared" si="1"/>
        <v>0</v>
      </c>
      <c r="X19" s="37"/>
      <c r="Y19" s="38"/>
      <c r="Z19" s="13"/>
      <c r="AA19" s="14"/>
      <c r="AC19" s="12"/>
      <c r="AD19" s="42"/>
      <c r="AE19" s="51" t="s">
        <v>245</v>
      </c>
      <c r="AF19" s="52"/>
      <c r="AG19" s="52"/>
      <c r="AH19" s="53"/>
      <c r="AI19" s="54" t="e">
        <v>#REF!</v>
      </c>
      <c r="AJ19" s="54">
        <v>0</v>
      </c>
      <c r="AK19" s="54">
        <v>0</v>
      </c>
      <c r="AL19" s="37"/>
      <c r="AM19" s="38"/>
      <c r="AN19" s="13"/>
      <c r="AO19" s="14"/>
    </row>
    <row r="20" spans="1:41" ht="21.75" customHeight="1" x14ac:dyDescent="0.25">
      <c r="A20" s="10"/>
      <c r="B20" s="2"/>
      <c r="C20" s="46" t="s">
        <v>557</v>
      </c>
      <c r="D20" s="168"/>
      <c r="E20" s="168"/>
      <c r="F20" s="169"/>
      <c r="G20" s="259">
        <f>G18+G19</f>
        <v>0</v>
      </c>
      <c r="H20" s="259">
        <f>H18+H19</f>
        <v>0</v>
      </c>
      <c r="I20" s="260">
        <f>I18+I19</f>
        <v>0</v>
      </c>
      <c r="J20" s="32"/>
      <c r="K20" s="33"/>
      <c r="M20" s="11"/>
      <c r="O20" s="12"/>
      <c r="P20" s="42"/>
      <c r="Q20" s="51" t="s">
        <v>557</v>
      </c>
      <c r="R20" s="52"/>
      <c r="S20" s="52"/>
      <c r="T20" s="53"/>
      <c r="U20" s="54">
        <f>U19+U18</f>
        <v>0</v>
      </c>
      <c r="V20" s="54">
        <f t="shared" ref="V20:W20" si="2">V19+V18</f>
        <v>0</v>
      </c>
      <c r="W20" s="54">
        <f t="shared" si="2"/>
        <v>0</v>
      </c>
      <c r="X20" s="37"/>
      <c r="Y20" s="38"/>
      <c r="Z20" s="13"/>
      <c r="AA20" s="14"/>
      <c r="AC20" s="12"/>
      <c r="AD20" s="42"/>
      <c r="AE20" s="51" t="s">
        <v>246</v>
      </c>
      <c r="AF20" s="52"/>
      <c r="AG20" s="52"/>
      <c r="AH20" s="53"/>
      <c r="AI20" s="54">
        <v>10140</v>
      </c>
      <c r="AJ20" s="54">
        <v>10140</v>
      </c>
      <c r="AK20" s="54">
        <v>9360</v>
      </c>
      <c r="AL20" s="37"/>
      <c r="AM20" s="38"/>
      <c r="AN20" s="13"/>
      <c r="AO20" s="14"/>
    </row>
    <row r="21" spans="1:41" ht="21.75" customHeight="1" x14ac:dyDescent="0.25">
      <c r="A21" s="10"/>
      <c r="B21" s="2"/>
      <c r="C21" s="46" t="s">
        <v>244</v>
      </c>
      <c r="D21" s="47"/>
      <c r="E21" s="47"/>
      <c r="F21" s="48"/>
      <c r="G21" s="49">
        <v>13</v>
      </c>
      <c r="H21" s="49">
        <v>13</v>
      </c>
      <c r="I21" s="50">
        <v>12</v>
      </c>
      <c r="J21" s="32"/>
      <c r="K21" s="33"/>
      <c r="M21" s="11"/>
      <c r="O21" s="12"/>
      <c r="P21" s="42"/>
      <c r="Q21" s="51" t="s">
        <v>244</v>
      </c>
      <c r="R21" s="52"/>
      <c r="S21" s="52"/>
      <c r="T21" s="53"/>
      <c r="U21" s="56">
        <v>13</v>
      </c>
      <c r="V21" s="56">
        <v>13</v>
      </c>
      <c r="W21" s="57">
        <v>12</v>
      </c>
      <c r="X21" s="37"/>
      <c r="Y21" s="38"/>
      <c r="Z21" s="13"/>
      <c r="AA21" s="14"/>
      <c r="AC21" s="12"/>
      <c r="AD21" s="42"/>
      <c r="AE21" s="51" t="s">
        <v>247</v>
      </c>
      <c r="AF21" s="52"/>
      <c r="AG21" s="52"/>
      <c r="AH21" s="53"/>
      <c r="AI21" s="58" t="e">
        <v>#REF!</v>
      </c>
      <c r="AJ21" s="58">
        <v>0</v>
      </c>
      <c r="AK21" s="59">
        <v>0</v>
      </c>
      <c r="AL21" s="37"/>
      <c r="AM21" s="38"/>
      <c r="AN21" s="13"/>
      <c r="AO21" s="14"/>
    </row>
    <row r="22" spans="1:41" ht="21.75" customHeight="1" x14ac:dyDescent="0.25">
      <c r="A22" s="10"/>
      <c r="B22" s="2"/>
      <c r="C22" s="46" t="s">
        <v>248</v>
      </c>
      <c r="D22" s="47"/>
      <c r="E22" s="47"/>
      <c r="F22" s="48"/>
      <c r="G22" s="60">
        <v>5.42</v>
      </c>
      <c r="H22" s="60">
        <v>5.42</v>
      </c>
      <c r="I22" s="61">
        <v>5.42</v>
      </c>
      <c r="J22" s="32"/>
      <c r="K22" s="62"/>
      <c r="M22" s="11"/>
      <c r="O22" s="12"/>
      <c r="P22" s="42"/>
      <c r="Q22" s="51" t="s">
        <v>248</v>
      </c>
      <c r="R22" s="52"/>
      <c r="S22" s="52"/>
      <c r="T22" s="53"/>
      <c r="U22" s="63">
        <v>5.42</v>
      </c>
      <c r="V22" s="63">
        <v>5.42</v>
      </c>
      <c r="W22" s="64">
        <v>5.42</v>
      </c>
      <c r="X22" s="37"/>
      <c r="Y22" s="65"/>
      <c r="Z22" s="13"/>
      <c r="AA22" s="14"/>
      <c r="AC22" s="12"/>
      <c r="AD22" s="42"/>
      <c r="AE22" s="51" t="s">
        <v>248</v>
      </c>
      <c r="AF22" s="52"/>
      <c r="AG22" s="52"/>
      <c r="AH22" s="53"/>
      <c r="AI22" s="63">
        <v>4.26</v>
      </c>
      <c r="AJ22" s="63">
        <v>4.26</v>
      </c>
      <c r="AK22" s="63">
        <v>4.26</v>
      </c>
      <c r="AL22" s="37"/>
      <c r="AM22" s="65"/>
      <c r="AN22" s="13"/>
      <c r="AO22" s="14"/>
    </row>
    <row r="23" spans="1:41" ht="21.75" customHeight="1" thickBot="1" x14ac:dyDescent="0.3">
      <c r="A23" s="10"/>
      <c r="B23" s="2"/>
      <c r="C23" s="66" t="s">
        <v>249</v>
      </c>
      <c r="D23" s="67"/>
      <c r="E23" s="67"/>
      <c r="F23" s="67"/>
      <c r="G23" s="68">
        <f>G20*G21*G22</f>
        <v>0</v>
      </c>
      <c r="H23" s="68">
        <f>H20*H21*H22</f>
        <v>0</v>
      </c>
      <c r="I23" s="69">
        <f>I20*I21*I22</f>
        <v>0</v>
      </c>
      <c r="J23" s="32"/>
      <c r="K23" s="261">
        <f>SUM(G23:J23)</f>
        <v>0</v>
      </c>
      <c r="M23" s="11"/>
      <c r="O23" s="12"/>
      <c r="P23" s="42"/>
      <c r="Q23" s="66" t="s">
        <v>249</v>
      </c>
      <c r="R23" s="67"/>
      <c r="S23" s="67"/>
      <c r="T23" s="67"/>
      <c r="U23" s="69">
        <f>U20*U21*U22</f>
        <v>0</v>
      </c>
      <c r="V23" s="69">
        <f>V20*V21*V22</f>
        <v>0</v>
      </c>
      <c r="W23" s="69">
        <f>W20*W21*W22</f>
        <v>0</v>
      </c>
      <c r="X23" s="37"/>
      <c r="Y23" s="70">
        <f>SUM(U23:X23)</f>
        <v>0</v>
      </c>
      <c r="Z23" s="13"/>
      <c r="AA23" s="14"/>
      <c r="AC23" s="12"/>
      <c r="AD23" s="42"/>
      <c r="AE23" s="66" t="s">
        <v>249</v>
      </c>
      <c r="AF23" s="67"/>
      <c r="AG23" s="67"/>
      <c r="AH23" s="67"/>
      <c r="AI23" s="68" t="e">
        <v>#REF!</v>
      </c>
      <c r="AJ23" s="68">
        <v>0</v>
      </c>
      <c r="AK23" s="69">
        <v>0</v>
      </c>
      <c r="AL23" s="37"/>
      <c r="AM23" s="70" t="e">
        <v>#REF!</v>
      </c>
      <c r="AN23" s="13"/>
      <c r="AO23" s="14"/>
    </row>
    <row r="24" spans="1:41" x14ac:dyDescent="0.25">
      <c r="A24" s="10"/>
      <c r="B24" s="2"/>
      <c r="G24" s="262"/>
      <c r="M24" s="11"/>
      <c r="O24" s="12"/>
      <c r="P24" s="42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C24" s="12"/>
      <c r="AD24" s="42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</row>
    <row r="25" spans="1:41" x14ac:dyDescent="0.25">
      <c r="A25" s="10"/>
      <c r="B25" s="2"/>
      <c r="M25" s="11"/>
      <c r="O25" s="12"/>
      <c r="P25" s="4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C25" s="12"/>
      <c r="AD25" s="42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/>
    </row>
    <row r="26" spans="1:41" ht="13.8" thickBot="1" x14ac:dyDescent="0.3">
      <c r="A26" s="10"/>
      <c r="B26" s="2"/>
      <c r="M26" s="11"/>
      <c r="O26" s="12"/>
      <c r="P26" s="42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C26" s="12"/>
      <c r="AD26" s="42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</row>
    <row r="27" spans="1:41" ht="40.5" customHeight="1" x14ac:dyDescent="0.25">
      <c r="A27" s="10"/>
      <c r="B27" s="16" t="s">
        <v>250</v>
      </c>
      <c r="C27" s="173" t="s">
        <v>236</v>
      </c>
      <c r="D27" s="174"/>
      <c r="E27" s="174"/>
      <c r="F27" s="175"/>
      <c r="G27" s="173" t="s">
        <v>292</v>
      </c>
      <c r="H27" s="193"/>
      <c r="I27" s="194"/>
      <c r="J27" s="71"/>
      <c r="K27" s="71"/>
      <c r="M27" s="11"/>
      <c r="O27" s="12"/>
      <c r="P27" s="23" t="s">
        <v>250</v>
      </c>
      <c r="Q27" s="179" t="s">
        <v>236</v>
      </c>
      <c r="R27" s="180"/>
      <c r="S27" s="180"/>
      <c r="T27" s="181"/>
      <c r="U27" s="200" t="s">
        <v>292</v>
      </c>
      <c r="V27" s="162"/>
      <c r="W27" s="163"/>
      <c r="X27" s="72"/>
      <c r="Y27" s="72"/>
      <c r="Z27" s="13"/>
      <c r="AA27" s="14"/>
      <c r="AC27" s="12"/>
      <c r="AD27" s="23" t="s">
        <v>250</v>
      </c>
      <c r="AE27" s="179" t="s">
        <v>236</v>
      </c>
      <c r="AF27" s="180"/>
      <c r="AG27" s="180"/>
      <c r="AH27" s="181"/>
      <c r="AI27" s="161" t="s">
        <v>251</v>
      </c>
      <c r="AJ27" s="162"/>
      <c r="AK27" s="163"/>
      <c r="AL27" s="72"/>
      <c r="AM27" s="72"/>
      <c r="AN27" s="13"/>
      <c r="AO27" s="14"/>
    </row>
    <row r="28" spans="1:41" ht="27" customHeight="1" thickBot="1" x14ac:dyDescent="0.3">
      <c r="A28" s="10"/>
      <c r="B28" s="16"/>
      <c r="C28" s="186"/>
      <c r="D28" s="33"/>
      <c r="E28" s="33"/>
      <c r="F28" s="187"/>
      <c r="G28" s="176" t="s">
        <v>291</v>
      </c>
      <c r="H28" s="195"/>
      <c r="I28" s="196"/>
      <c r="J28" s="71"/>
      <c r="K28" s="71"/>
      <c r="M28" s="11"/>
      <c r="O28" s="12"/>
      <c r="P28" s="23"/>
      <c r="Q28" s="188"/>
      <c r="R28" s="38"/>
      <c r="S28" s="38"/>
      <c r="T28" s="189"/>
      <c r="U28" s="188" t="s">
        <v>291</v>
      </c>
      <c r="V28" s="191"/>
      <c r="W28" s="192"/>
      <c r="X28" s="72"/>
      <c r="Y28" s="72"/>
      <c r="Z28" s="13"/>
      <c r="AA28" s="14"/>
      <c r="AC28" s="12"/>
      <c r="AD28" s="23"/>
      <c r="AE28" s="188"/>
      <c r="AF28" s="38"/>
      <c r="AG28" s="38"/>
      <c r="AH28" s="189"/>
      <c r="AI28" s="190"/>
      <c r="AJ28" s="191"/>
      <c r="AK28" s="192"/>
      <c r="AL28" s="72"/>
      <c r="AM28" s="72"/>
      <c r="AN28" s="13"/>
      <c r="AO28" s="14"/>
    </row>
    <row r="29" spans="1:41" s="32" customFormat="1" ht="24" customHeight="1" thickBot="1" x14ac:dyDescent="0.35">
      <c r="A29" s="73"/>
      <c r="B29" s="33"/>
      <c r="C29" s="176"/>
      <c r="D29" s="177"/>
      <c r="E29" s="177"/>
      <c r="F29" s="178"/>
      <c r="G29" s="74" t="s">
        <v>252</v>
      </c>
      <c r="H29" s="75" t="s">
        <v>253</v>
      </c>
      <c r="I29" s="76" t="s">
        <v>254</v>
      </c>
      <c r="K29" s="77"/>
      <c r="M29" s="78"/>
      <c r="O29" s="79"/>
      <c r="P29" s="38"/>
      <c r="Q29" s="182"/>
      <c r="R29" s="183"/>
      <c r="S29" s="183"/>
      <c r="T29" s="184"/>
      <c r="U29" s="80" t="s">
        <v>252</v>
      </c>
      <c r="V29" s="81" t="s">
        <v>253</v>
      </c>
      <c r="W29" s="82" t="s">
        <v>254</v>
      </c>
      <c r="X29" s="37"/>
      <c r="Y29" s="83"/>
      <c r="Z29" s="37"/>
      <c r="AA29" s="84"/>
      <c r="AC29" s="79"/>
      <c r="AD29" s="38"/>
      <c r="AE29" s="182"/>
      <c r="AF29" s="183"/>
      <c r="AG29" s="183"/>
      <c r="AH29" s="184"/>
      <c r="AI29" s="80" t="s">
        <v>252</v>
      </c>
      <c r="AJ29" s="81" t="s">
        <v>253</v>
      </c>
      <c r="AK29" s="82" t="s">
        <v>254</v>
      </c>
      <c r="AL29" s="37"/>
      <c r="AM29" s="83"/>
      <c r="AN29" s="37"/>
      <c r="AO29" s="84"/>
    </row>
    <row r="30" spans="1:41" ht="21.75" customHeight="1" x14ac:dyDescent="0.25">
      <c r="A30" s="10"/>
      <c r="B30" s="2"/>
      <c r="C30" s="85" t="s">
        <v>255</v>
      </c>
      <c r="D30" s="86"/>
      <c r="E30" s="86"/>
      <c r="F30" s="87"/>
      <c r="G30" s="288" t="str">
        <f>IFERROR(VLOOKUP($B$5,'Data EYFSS Indica'!C:AQ,14,FALSE),0)</f>
        <v>Dep5%</v>
      </c>
      <c r="H30" s="288" t="str">
        <f>IFERROR(VLOOKUP($B$5,'Data EYFSS Indica'!C:AQ,15,FALSE),0)</f>
        <v>Dep10%</v>
      </c>
      <c r="I30" s="289" t="str">
        <f>IFERROR(VLOOKUP($B$5,'Data EYFSS Indica'!C:AQ,16,FALSE),0)</f>
        <v>Dep20%</v>
      </c>
      <c r="J30" s="32"/>
      <c r="K30" s="33"/>
      <c r="M30" s="11"/>
      <c r="O30" s="12"/>
      <c r="P30" s="42"/>
      <c r="Q30" s="88" t="s">
        <v>255</v>
      </c>
      <c r="R30" s="89"/>
      <c r="S30" s="89"/>
      <c r="T30" s="90"/>
      <c r="U30" s="286" t="str">
        <f t="shared" ref="U30:W31" si="3">G30</f>
        <v>Dep5%</v>
      </c>
      <c r="V30" s="286" t="str">
        <f t="shared" si="3"/>
        <v>Dep10%</v>
      </c>
      <c r="W30" s="287" t="str">
        <f t="shared" si="3"/>
        <v>Dep20%</v>
      </c>
      <c r="X30" s="37"/>
      <c r="Y30" s="38"/>
      <c r="Z30" s="13"/>
      <c r="AA30" s="14"/>
      <c r="AC30" s="12"/>
      <c r="AD30" s="42"/>
      <c r="AE30" s="88" t="s">
        <v>255</v>
      </c>
      <c r="AF30" s="89"/>
      <c r="AG30" s="89"/>
      <c r="AH30" s="90"/>
      <c r="AI30" s="91">
        <v>8.8235294117647065E-2</v>
      </c>
      <c r="AJ30" s="91">
        <v>0.5</v>
      </c>
      <c r="AK30" s="92">
        <v>1</v>
      </c>
      <c r="AL30" s="37"/>
      <c r="AM30" s="38"/>
      <c r="AN30" s="13"/>
      <c r="AO30" s="14"/>
    </row>
    <row r="31" spans="1:41" ht="21.75" customHeight="1" x14ac:dyDescent="0.25">
      <c r="A31" s="10"/>
      <c r="B31" s="2"/>
      <c r="C31" s="93" t="s">
        <v>256</v>
      </c>
      <c r="D31" s="94"/>
      <c r="E31" s="94"/>
      <c r="F31" s="95"/>
      <c r="G31" s="49">
        <f>IFERROR(VLOOKUP($B$5,'Data EYFSS Budget'!$A$5:$BL$207,40,FALSE),0)</f>
        <v>0</v>
      </c>
      <c r="H31" s="49">
        <f>IFERROR(VLOOKUP($B$5,'Data EYFSS Budget'!$A$5:$BL$207,41,FALSE),0)</f>
        <v>0</v>
      </c>
      <c r="I31" s="50">
        <f>IFERROR(VLOOKUP($B$5,'Data EYFSS Budget'!$A$5:$BL$207,42,FALSE),0)</f>
        <v>0</v>
      </c>
      <c r="J31" s="32"/>
      <c r="K31" s="33"/>
      <c r="M31" s="11"/>
      <c r="O31" s="12"/>
      <c r="P31" s="42"/>
      <c r="Q31" s="96" t="s">
        <v>256</v>
      </c>
      <c r="R31" s="97"/>
      <c r="S31" s="97"/>
      <c r="T31" s="98"/>
      <c r="U31" s="54">
        <f t="shared" si="3"/>
        <v>0</v>
      </c>
      <c r="V31" s="54">
        <f t="shared" si="3"/>
        <v>0</v>
      </c>
      <c r="W31" s="55">
        <f t="shared" si="3"/>
        <v>0</v>
      </c>
      <c r="X31" s="37"/>
      <c r="Y31" s="38"/>
      <c r="Z31" s="13"/>
      <c r="AA31" s="14"/>
      <c r="AC31" s="12"/>
      <c r="AD31" s="42"/>
      <c r="AE31" s="96" t="s">
        <v>256</v>
      </c>
      <c r="AF31" s="97"/>
      <c r="AG31" s="97"/>
      <c r="AH31" s="98"/>
      <c r="AI31" s="54">
        <v>0</v>
      </c>
      <c r="AJ31" s="54">
        <v>0</v>
      </c>
      <c r="AK31" s="54">
        <v>0</v>
      </c>
      <c r="AL31" s="37"/>
      <c r="AM31" s="38"/>
      <c r="AN31" s="13"/>
      <c r="AO31" s="14"/>
    </row>
    <row r="32" spans="1:41" ht="21.75" customHeight="1" x14ac:dyDescent="0.25">
      <c r="A32" s="10"/>
      <c r="B32" s="2"/>
      <c r="C32" s="93" t="s">
        <v>257</v>
      </c>
      <c r="D32" s="94"/>
      <c r="E32" s="94"/>
      <c r="F32" s="95"/>
      <c r="G32" s="60">
        <v>0.61</v>
      </c>
      <c r="H32" s="60">
        <v>0.28999999999999998</v>
      </c>
      <c r="I32" s="61">
        <v>0.08</v>
      </c>
      <c r="J32" s="32"/>
      <c r="K32" s="33"/>
      <c r="M32" s="11"/>
      <c r="O32" s="12"/>
      <c r="P32" s="42"/>
      <c r="Q32" s="96" t="s">
        <v>257</v>
      </c>
      <c r="R32" s="97"/>
      <c r="S32" s="97"/>
      <c r="T32" s="98"/>
      <c r="U32" s="63">
        <v>0.61</v>
      </c>
      <c r="V32" s="63">
        <v>0.28999999999999998</v>
      </c>
      <c r="W32" s="64">
        <v>0.08</v>
      </c>
      <c r="X32" s="37"/>
      <c r="Y32" s="38"/>
      <c r="Z32" s="13"/>
      <c r="AA32" s="14"/>
      <c r="AC32" s="12"/>
      <c r="AD32" s="42"/>
      <c r="AE32" s="96" t="s">
        <v>257</v>
      </c>
      <c r="AF32" s="97"/>
      <c r="AG32" s="97"/>
      <c r="AH32" s="98"/>
      <c r="AI32" s="63">
        <v>0.31</v>
      </c>
      <c r="AJ32" s="63">
        <v>0.2</v>
      </c>
      <c r="AK32" s="64">
        <v>0.08</v>
      </c>
      <c r="AL32" s="37"/>
      <c r="AM32" s="38"/>
      <c r="AN32" s="13"/>
      <c r="AO32" s="14"/>
    </row>
    <row r="33" spans="1:41" ht="21.75" customHeight="1" thickBot="1" x14ac:dyDescent="0.3">
      <c r="A33" s="10"/>
      <c r="B33" s="2"/>
      <c r="C33" s="99" t="s">
        <v>250</v>
      </c>
      <c r="D33" s="100"/>
      <c r="E33" s="100"/>
      <c r="F33" s="100"/>
      <c r="G33" s="263">
        <f>IFERROR(VLOOKUP($B$5,'Data EYFSS Budget'!$A$5:$BL$207,43,0),0)</f>
        <v>0</v>
      </c>
      <c r="H33" s="263">
        <f>IFERROR(VLOOKUP($B$5,'Data EYFSS Budget'!$A$5:$BL$207,44,0),0)</f>
        <v>0</v>
      </c>
      <c r="I33" s="264">
        <f>IFERROR(VLOOKUP($B$5,'Data EYFSS Budget'!$A$5:$BL$207,45,0),0)</f>
        <v>0</v>
      </c>
      <c r="J33" s="32"/>
      <c r="K33" s="261">
        <f>SUM(G33:J33)</f>
        <v>0</v>
      </c>
      <c r="M33" s="11"/>
      <c r="O33" s="12"/>
      <c r="P33" s="42"/>
      <c r="Q33" s="99" t="s">
        <v>250</v>
      </c>
      <c r="R33" s="100"/>
      <c r="S33" s="100"/>
      <c r="T33" s="100"/>
      <c r="U33" s="263">
        <f>G33</f>
        <v>0</v>
      </c>
      <c r="V33" s="263">
        <f>H33</f>
        <v>0</v>
      </c>
      <c r="W33" s="264">
        <f>I33</f>
        <v>0</v>
      </c>
      <c r="X33" s="37"/>
      <c r="Y33" s="70">
        <f>SUM(U33:X33)</f>
        <v>0</v>
      </c>
      <c r="Z33" s="13"/>
      <c r="AA33" s="14"/>
      <c r="AC33" s="12"/>
      <c r="AD33" s="42"/>
      <c r="AE33" s="99" t="s">
        <v>250</v>
      </c>
      <c r="AF33" s="100"/>
      <c r="AG33" s="100"/>
      <c r="AH33" s="100"/>
      <c r="AI33" s="68">
        <v>0</v>
      </c>
      <c r="AJ33" s="68">
        <v>0</v>
      </c>
      <c r="AK33" s="69">
        <v>0</v>
      </c>
      <c r="AL33" s="37"/>
      <c r="AM33" s="70">
        <v>0</v>
      </c>
      <c r="AN33" s="13"/>
      <c r="AO33" s="14"/>
    </row>
    <row r="34" spans="1:41" x14ac:dyDescent="0.25">
      <c r="A34" s="10"/>
      <c r="B34" s="2"/>
      <c r="K34" s="2"/>
      <c r="M34" s="11"/>
      <c r="O34" s="12"/>
      <c r="P34" s="42"/>
      <c r="Q34" s="13"/>
      <c r="R34" s="13"/>
      <c r="S34" s="13"/>
      <c r="T34" s="13"/>
      <c r="U34" s="13"/>
      <c r="V34" s="13"/>
      <c r="W34" s="13"/>
      <c r="X34" s="13"/>
      <c r="Y34" s="42"/>
      <c r="Z34" s="13"/>
      <c r="AA34" s="14"/>
      <c r="AC34" s="12"/>
      <c r="AD34" s="42"/>
      <c r="AE34" s="13"/>
      <c r="AF34" s="13"/>
      <c r="AG34" s="13"/>
      <c r="AH34" s="13"/>
      <c r="AI34" s="13"/>
      <c r="AJ34" s="13"/>
      <c r="AK34" s="13"/>
      <c r="AL34" s="13"/>
      <c r="AM34" s="42"/>
      <c r="AN34" s="13"/>
      <c r="AO34" s="14"/>
    </row>
    <row r="35" spans="1:41" x14ac:dyDescent="0.25">
      <c r="A35" s="10"/>
      <c r="B35" s="2"/>
      <c r="H35" s="265" t="s">
        <v>558</v>
      </c>
      <c r="I35" s="265" t="s">
        <v>559</v>
      </c>
      <c r="M35" s="11"/>
      <c r="O35" s="12"/>
      <c r="P35" s="42"/>
      <c r="Q35" s="13"/>
      <c r="R35" s="13"/>
      <c r="S35" s="13"/>
      <c r="T35" s="13"/>
      <c r="U35" s="13"/>
      <c r="V35" s="272" t="s">
        <v>558</v>
      </c>
      <c r="W35" s="272" t="s">
        <v>559</v>
      </c>
      <c r="X35" s="13"/>
      <c r="Y35" s="13"/>
      <c r="Z35" s="13"/>
      <c r="AA35" s="14"/>
      <c r="AC35" s="12"/>
      <c r="AD35" s="42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4"/>
    </row>
    <row r="36" spans="1:41" ht="21.75" customHeight="1" x14ac:dyDescent="0.25">
      <c r="A36" s="10"/>
      <c r="B36" s="101" t="s">
        <v>258</v>
      </c>
      <c r="C36" s="102" t="s">
        <v>560</v>
      </c>
      <c r="D36" s="94"/>
      <c r="E36" s="94"/>
      <c r="F36" s="95"/>
      <c r="H36" s="257">
        <f>IFERROR(VLOOKUP($B$5,'Data EYFSS Budget'!$A$5:$BL$207,47,FALSE),0)</f>
        <v>0</v>
      </c>
      <c r="I36" s="266">
        <f>H36*74.48</f>
        <v>0</v>
      </c>
      <c r="M36" s="11"/>
      <c r="O36" s="12"/>
      <c r="P36" s="104" t="s">
        <v>258</v>
      </c>
      <c r="Q36" s="105" t="s">
        <v>560</v>
      </c>
      <c r="R36" s="97"/>
      <c r="S36" s="97"/>
      <c r="T36" s="98"/>
      <c r="U36" s="13"/>
      <c r="V36" s="257"/>
      <c r="W36" s="273">
        <f>V36*74.48</f>
        <v>0</v>
      </c>
      <c r="X36" s="13"/>
      <c r="Y36" s="13"/>
      <c r="Z36" s="13"/>
      <c r="AA36" s="14"/>
      <c r="AC36" s="12"/>
      <c r="AD36" s="104" t="s">
        <v>258</v>
      </c>
      <c r="AE36" s="105" t="s">
        <v>259</v>
      </c>
      <c r="AF36" s="97"/>
      <c r="AG36" s="97"/>
      <c r="AH36" s="98"/>
      <c r="AI36" s="13"/>
      <c r="AJ36" s="13"/>
      <c r="AK36" s="106"/>
      <c r="AL36" s="13"/>
      <c r="AM36" s="13"/>
      <c r="AN36" s="13"/>
      <c r="AO36" s="14"/>
    </row>
    <row r="37" spans="1:41" ht="26.25" customHeight="1" x14ac:dyDescent="0.25">
      <c r="A37" s="10"/>
      <c r="B37" s="101"/>
      <c r="C37" s="102" t="s">
        <v>561</v>
      </c>
      <c r="D37" s="94"/>
      <c r="E37" s="94"/>
      <c r="F37" s="95"/>
      <c r="H37" s="257">
        <f>IFERROR(VLOOKUP($B$5,'Data EYFSS Budget'!$A$5:$BL$207,48,FALSE),0)</f>
        <v>0</v>
      </c>
      <c r="I37" s="266">
        <f>H37*74.48</f>
        <v>0</v>
      </c>
      <c r="M37" s="11"/>
      <c r="O37" s="12"/>
      <c r="P37" s="42"/>
      <c r="Q37" s="105" t="s">
        <v>561</v>
      </c>
      <c r="R37" s="97"/>
      <c r="S37" s="97"/>
      <c r="T37" s="98"/>
      <c r="U37" s="13"/>
      <c r="V37" s="257"/>
      <c r="W37" s="273">
        <f>V37*74.48</f>
        <v>0</v>
      </c>
      <c r="X37" s="13"/>
      <c r="Y37" s="13"/>
      <c r="Z37" s="13"/>
      <c r="AA37" s="14"/>
      <c r="AC37" s="12"/>
      <c r="AD37" s="42"/>
      <c r="AE37" s="105" t="s">
        <v>260</v>
      </c>
      <c r="AF37" s="97"/>
      <c r="AG37" s="97"/>
      <c r="AH37" s="98"/>
      <c r="AI37" s="13"/>
      <c r="AJ37" s="13"/>
      <c r="AK37" s="108">
        <v>495</v>
      </c>
      <c r="AL37" s="13"/>
      <c r="AM37" s="109"/>
      <c r="AN37" s="13"/>
      <c r="AO37" s="14"/>
    </row>
    <row r="38" spans="1:41" ht="26.25" customHeight="1" thickBot="1" x14ac:dyDescent="0.3">
      <c r="A38" s="10"/>
      <c r="B38" s="101"/>
      <c r="C38" s="102" t="s">
        <v>562</v>
      </c>
      <c r="D38" s="94"/>
      <c r="E38" s="94"/>
      <c r="F38" s="95"/>
      <c r="H38" s="257">
        <f>IFERROR(VLOOKUP($B$5,'Data EYFSS Budget'!$A$5:$BL$207,49,FALSE),0)</f>
        <v>0</v>
      </c>
      <c r="I38" s="266">
        <f>H38*68.84</f>
        <v>0</v>
      </c>
      <c r="M38" s="11"/>
      <c r="O38" s="12"/>
      <c r="P38" s="42"/>
      <c r="Q38" s="105" t="s">
        <v>562</v>
      </c>
      <c r="R38" s="97"/>
      <c r="S38" s="97"/>
      <c r="T38" s="98"/>
      <c r="U38" s="13"/>
      <c r="V38" s="257"/>
      <c r="W38" s="273">
        <f>V38*68.84</f>
        <v>0</v>
      </c>
      <c r="X38" s="13"/>
      <c r="Y38" s="13"/>
      <c r="Z38" s="13"/>
      <c r="AA38" s="14"/>
      <c r="AC38" s="12"/>
      <c r="AD38" s="42"/>
      <c r="AE38" s="110" t="s">
        <v>261</v>
      </c>
      <c r="AF38" s="111"/>
      <c r="AG38" s="111"/>
      <c r="AH38" s="112"/>
      <c r="AI38" s="13"/>
      <c r="AJ38" s="13"/>
      <c r="AK38" s="13"/>
      <c r="AL38" s="13"/>
      <c r="AM38" s="70">
        <v>0</v>
      </c>
      <c r="AN38" s="13"/>
      <c r="AO38" s="14"/>
    </row>
    <row r="39" spans="1:41" ht="27.45" customHeight="1" x14ac:dyDescent="0.25">
      <c r="A39" s="10"/>
      <c r="B39" s="2"/>
      <c r="C39" s="102" t="s">
        <v>569</v>
      </c>
      <c r="D39" s="94"/>
      <c r="E39" s="94"/>
      <c r="F39" s="95"/>
      <c r="H39" s="103"/>
      <c r="I39" s="282">
        <v>218</v>
      </c>
      <c r="K39" s="107"/>
      <c r="M39" s="11"/>
      <c r="O39" s="12"/>
      <c r="P39" s="42"/>
      <c r="Q39" s="105" t="s">
        <v>569</v>
      </c>
      <c r="R39" s="97"/>
      <c r="S39" s="97"/>
      <c r="T39" s="98"/>
      <c r="U39" s="13"/>
      <c r="V39" s="108"/>
      <c r="W39" s="281">
        <v>218</v>
      </c>
      <c r="X39" s="13"/>
      <c r="Y39" s="109"/>
      <c r="Z39" s="13"/>
      <c r="AA39" s="14"/>
      <c r="AC39" s="12"/>
      <c r="AD39" s="42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4"/>
    </row>
    <row r="40" spans="1:41" ht="21" customHeight="1" thickBot="1" x14ac:dyDescent="0.3">
      <c r="A40" s="10"/>
      <c r="B40" s="2"/>
      <c r="C40" s="110" t="s">
        <v>261</v>
      </c>
      <c r="D40" s="111"/>
      <c r="E40" s="111"/>
      <c r="F40" s="112"/>
      <c r="K40" s="261">
        <f>SUM(I36:I38)</f>
        <v>0</v>
      </c>
      <c r="M40" s="11"/>
      <c r="O40" s="12"/>
      <c r="P40" s="42"/>
      <c r="Q40" s="274" t="s">
        <v>261</v>
      </c>
      <c r="R40" s="97"/>
      <c r="S40" s="97"/>
      <c r="T40" s="98"/>
      <c r="U40" s="13"/>
      <c r="V40" s="13"/>
      <c r="W40" s="13"/>
      <c r="X40" s="13"/>
      <c r="Y40" s="275">
        <f>W38+W37+W36</f>
        <v>0</v>
      </c>
      <c r="Z40" s="13"/>
      <c r="AA40" s="14"/>
      <c r="AC40" s="12"/>
      <c r="AD40" s="42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4"/>
    </row>
    <row r="41" spans="1:41" ht="13.8" thickBot="1" x14ac:dyDescent="0.3">
      <c r="A41" s="10"/>
      <c r="B41" s="2"/>
      <c r="M41" s="11"/>
      <c r="O41" s="12"/>
      <c r="P41" s="42"/>
      <c r="Q41" s="124"/>
      <c r="R41" s="37"/>
      <c r="S41" s="37"/>
      <c r="T41" s="37"/>
      <c r="U41" s="13"/>
      <c r="V41" s="13"/>
      <c r="W41" s="13"/>
      <c r="X41" s="13"/>
      <c r="Y41" s="283"/>
      <c r="Z41" s="13"/>
      <c r="AA41" s="14"/>
      <c r="AC41" s="12"/>
      <c r="AD41" s="42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4"/>
    </row>
    <row r="42" spans="1:41" ht="29.25" customHeight="1" thickBot="1" x14ac:dyDescent="0.3">
      <c r="A42" s="10"/>
      <c r="B42" s="2"/>
      <c r="M42" s="11"/>
      <c r="O42" s="12"/>
      <c r="P42" s="42"/>
      <c r="Q42" s="124"/>
      <c r="R42" s="37"/>
      <c r="S42" s="37"/>
      <c r="T42" s="37"/>
      <c r="U42" s="13"/>
      <c r="V42" s="13"/>
      <c r="W42" s="13"/>
      <c r="X42" s="13"/>
      <c r="Y42" s="283"/>
      <c r="Z42" s="13"/>
      <c r="AA42" s="14"/>
      <c r="AC42" s="12"/>
      <c r="AD42" s="23" t="s">
        <v>262</v>
      </c>
      <c r="AE42" s="166" t="s">
        <v>236</v>
      </c>
      <c r="AF42" s="167"/>
      <c r="AG42" s="24"/>
      <c r="AH42" s="24"/>
      <c r="AI42" s="24" t="s">
        <v>237</v>
      </c>
      <c r="AJ42" s="24" t="s">
        <v>238</v>
      </c>
      <c r="AK42" s="25" t="s">
        <v>239</v>
      </c>
      <c r="AL42" s="13"/>
      <c r="AM42" s="114"/>
      <c r="AN42" s="13"/>
      <c r="AO42" s="14"/>
    </row>
    <row r="43" spans="1:41" ht="21.75" customHeight="1" thickBot="1" x14ac:dyDescent="0.3">
      <c r="A43" s="10"/>
      <c r="B43" s="2"/>
      <c r="M43" s="11"/>
      <c r="O43" s="12"/>
      <c r="P43" s="4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C43" s="12"/>
      <c r="AD43" s="42"/>
      <c r="AE43" s="88" t="s">
        <v>263</v>
      </c>
      <c r="AF43" s="89"/>
      <c r="AG43" s="89"/>
      <c r="AH43" s="90"/>
      <c r="AI43" s="40"/>
      <c r="AJ43" s="40"/>
      <c r="AK43" s="41"/>
      <c r="AL43" s="37"/>
      <c r="AM43" s="38"/>
      <c r="AN43" s="13"/>
      <c r="AO43" s="14"/>
    </row>
    <row r="44" spans="1:41" ht="21.75" customHeight="1" thickBot="1" x14ac:dyDescent="0.3">
      <c r="A44" s="10"/>
      <c r="B44" s="16" t="s">
        <v>262</v>
      </c>
      <c r="C44" s="164" t="s">
        <v>236</v>
      </c>
      <c r="D44" s="165"/>
      <c r="E44" s="17"/>
      <c r="F44" s="17"/>
      <c r="G44" s="17" t="s">
        <v>237</v>
      </c>
      <c r="H44" s="17" t="s">
        <v>238</v>
      </c>
      <c r="I44" s="18" t="s">
        <v>239</v>
      </c>
      <c r="K44" s="113"/>
      <c r="M44" s="11"/>
      <c r="O44" s="12"/>
      <c r="P44" s="23" t="s">
        <v>262</v>
      </c>
      <c r="Q44" s="166" t="s">
        <v>236</v>
      </c>
      <c r="R44" s="167"/>
      <c r="S44" s="24"/>
      <c r="T44" s="24"/>
      <c r="U44" s="24" t="s">
        <v>237</v>
      </c>
      <c r="V44" s="24" t="s">
        <v>238</v>
      </c>
      <c r="W44" s="25" t="s">
        <v>239</v>
      </c>
      <c r="X44" s="13"/>
      <c r="Y44" s="114"/>
      <c r="Z44" s="13"/>
      <c r="AA44" s="14"/>
      <c r="AC44" s="12"/>
      <c r="AD44" s="42"/>
      <c r="AE44" s="96" t="s">
        <v>244</v>
      </c>
      <c r="AF44" s="97"/>
      <c r="AG44" s="97"/>
      <c r="AH44" s="98"/>
      <c r="AI44" s="54">
        <v>13</v>
      </c>
      <c r="AJ44" s="54">
        <v>13</v>
      </c>
      <c r="AK44" s="55">
        <v>12</v>
      </c>
      <c r="AL44" s="37"/>
      <c r="AM44" s="38"/>
      <c r="AN44" s="13"/>
      <c r="AO44" s="14"/>
    </row>
    <row r="45" spans="1:41" ht="21.75" customHeight="1" x14ac:dyDescent="0.25">
      <c r="A45" s="10"/>
      <c r="B45" s="2"/>
      <c r="C45" s="85" t="s">
        <v>263</v>
      </c>
      <c r="D45" s="86"/>
      <c r="E45" s="86"/>
      <c r="F45" s="87"/>
      <c r="G45" s="31">
        <f>IFERROR(VLOOKUP($B$5,'Data EYFSS Budget'!$A$5:$BL$207,15,0),0)</f>
        <v>0</v>
      </c>
      <c r="H45" s="31">
        <f>IFERROR(VLOOKUP($B$5,'Data EYFSS Budget'!$A$5:$BL$207,16,0),0)</f>
        <v>0</v>
      </c>
      <c r="I45" s="256">
        <f>IFERROR(VLOOKUP($B$5,'Data EYFSS Budget'!$A$5:$BL$207,17,0),0)</f>
        <v>0</v>
      </c>
      <c r="J45" s="32"/>
      <c r="K45" s="33"/>
      <c r="M45" s="11"/>
      <c r="O45" s="12"/>
      <c r="P45" s="42"/>
      <c r="Q45" s="88" t="s">
        <v>263</v>
      </c>
      <c r="R45" s="115"/>
      <c r="S45" s="89"/>
      <c r="T45" s="90"/>
      <c r="U45" s="214"/>
      <c r="V45" s="214"/>
      <c r="W45" s="214"/>
      <c r="X45" s="37"/>
      <c r="Y45" s="38"/>
      <c r="Z45" s="13"/>
      <c r="AA45" s="14"/>
      <c r="AC45" s="12"/>
      <c r="AD45" s="42"/>
      <c r="AE45" s="96" t="s">
        <v>245</v>
      </c>
      <c r="AF45" s="97"/>
      <c r="AG45" s="97"/>
      <c r="AH45" s="98"/>
      <c r="AI45" s="54">
        <v>0</v>
      </c>
      <c r="AJ45" s="54">
        <v>0</v>
      </c>
      <c r="AK45" s="55">
        <v>0</v>
      </c>
      <c r="AL45" s="37"/>
      <c r="AM45" s="38"/>
      <c r="AN45" s="13"/>
      <c r="AO45" s="14"/>
    </row>
    <row r="46" spans="1:41" ht="21.75" customHeight="1" x14ac:dyDescent="0.25">
      <c r="A46" s="10"/>
      <c r="B46" s="2"/>
      <c r="C46" s="93" t="s">
        <v>244</v>
      </c>
      <c r="D46" s="94"/>
      <c r="E46" s="94"/>
      <c r="F46" s="95"/>
      <c r="G46" s="49">
        <v>13</v>
      </c>
      <c r="H46" s="49">
        <v>13</v>
      </c>
      <c r="I46" s="50">
        <v>12</v>
      </c>
      <c r="J46" s="32"/>
      <c r="K46" s="33"/>
      <c r="M46" s="11"/>
      <c r="O46" s="12"/>
      <c r="P46" s="42"/>
      <c r="Q46" s="96" t="s">
        <v>244</v>
      </c>
      <c r="R46" s="116"/>
      <c r="S46" s="97"/>
      <c r="T46" s="98"/>
      <c r="U46" s="54">
        <v>13</v>
      </c>
      <c r="V46" s="54">
        <v>13</v>
      </c>
      <c r="W46" s="55">
        <v>12</v>
      </c>
      <c r="X46" s="37"/>
      <c r="Y46" s="38"/>
      <c r="Z46" s="13"/>
      <c r="AA46" s="14"/>
      <c r="AC46" s="12"/>
      <c r="AD46" s="42"/>
      <c r="AE46" s="96" t="s">
        <v>265</v>
      </c>
      <c r="AF46" s="97"/>
      <c r="AG46" s="97"/>
      <c r="AH46" s="98"/>
      <c r="AI46" s="63">
        <v>5.24</v>
      </c>
      <c r="AJ46" s="63">
        <v>5.24</v>
      </c>
      <c r="AK46" s="63">
        <v>5.24</v>
      </c>
      <c r="AL46" s="37"/>
      <c r="AM46" s="38"/>
      <c r="AN46" s="13"/>
      <c r="AO46" s="14"/>
    </row>
    <row r="47" spans="1:41" ht="21.75" customHeight="1" thickBot="1" x14ac:dyDescent="0.3">
      <c r="A47" s="10"/>
      <c r="B47" s="2"/>
      <c r="C47" s="93" t="s">
        <v>557</v>
      </c>
      <c r="D47" s="94"/>
      <c r="E47" s="94"/>
      <c r="F47" s="95"/>
      <c r="G47" s="49">
        <f>G45*15</f>
        <v>0</v>
      </c>
      <c r="H47" s="49">
        <f t="shared" ref="H47:I47" si="4">H45*15</f>
        <v>0</v>
      </c>
      <c r="I47" s="49">
        <f t="shared" si="4"/>
        <v>0</v>
      </c>
      <c r="J47" s="32"/>
      <c r="K47" s="33"/>
      <c r="M47" s="11"/>
      <c r="O47" s="12"/>
      <c r="P47" s="42"/>
      <c r="Q47" s="96" t="s">
        <v>245</v>
      </c>
      <c r="R47" s="97"/>
      <c r="S47" s="97"/>
      <c r="T47" s="98"/>
      <c r="U47" s="54">
        <f>+U45*U46*15</f>
        <v>0</v>
      </c>
      <c r="V47" s="54">
        <f t="shared" ref="V47" si="5">+V45*V46*15</f>
        <v>0</v>
      </c>
      <c r="W47" s="55">
        <f>+W45*W46*15</f>
        <v>0</v>
      </c>
      <c r="X47" s="37"/>
      <c r="Y47" s="38"/>
      <c r="Z47" s="13"/>
      <c r="AA47" s="14"/>
      <c r="AC47" s="12"/>
      <c r="AD47" s="42"/>
      <c r="AE47" s="99" t="s">
        <v>266</v>
      </c>
      <c r="AF47" s="100"/>
      <c r="AG47" s="100"/>
      <c r="AH47" s="100"/>
      <c r="AI47" s="68">
        <v>0</v>
      </c>
      <c r="AJ47" s="68">
        <v>0</v>
      </c>
      <c r="AK47" s="69">
        <v>0</v>
      </c>
      <c r="AL47" s="37"/>
      <c r="AM47" s="70">
        <v>0</v>
      </c>
      <c r="AN47" s="13"/>
      <c r="AO47" s="14"/>
    </row>
    <row r="48" spans="1:41" ht="17.55" customHeight="1" x14ac:dyDescent="0.25">
      <c r="A48" s="10"/>
      <c r="B48" s="2"/>
      <c r="C48" s="93" t="s">
        <v>264</v>
      </c>
      <c r="D48" s="94"/>
      <c r="E48" s="94"/>
      <c r="F48" s="95"/>
      <c r="G48" s="60">
        <v>8.16</v>
      </c>
      <c r="H48" s="60">
        <v>8.16</v>
      </c>
      <c r="I48" s="61">
        <v>8.16</v>
      </c>
      <c r="J48" s="32"/>
      <c r="K48" s="33"/>
      <c r="M48" s="11"/>
      <c r="O48" s="12"/>
      <c r="P48" s="42"/>
      <c r="Q48" s="96" t="s">
        <v>265</v>
      </c>
      <c r="R48" s="116"/>
      <c r="S48" s="97"/>
      <c r="T48" s="98"/>
      <c r="U48" s="63">
        <v>8.16</v>
      </c>
      <c r="V48" s="63">
        <v>8.16</v>
      </c>
      <c r="W48" s="64">
        <v>8.16</v>
      </c>
      <c r="X48" s="37"/>
      <c r="Y48" s="38"/>
      <c r="Z48" s="13"/>
      <c r="AA48" s="14"/>
      <c r="AC48" s="12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</row>
    <row r="49" spans="1:41" ht="25.05" customHeight="1" thickBot="1" x14ac:dyDescent="0.3">
      <c r="A49" s="10"/>
      <c r="B49" s="2"/>
      <c r="C49" s="99" t="s">
        <v>266</v>
      </c>
      <c r="D49" s="100"/>
      <c r="E49" s="100"/>
      <c r="F49" s="100"/>
      <c r="G49" s="263">
        <f>G46*G47*G48</f>
        <v>0</v>
      </c>
      <c r="H49" s="263">
        <f>H46*H47*H48</f>
        <v>0</v>
      </c>
      <c r="I49" s="264">
        <f>I46*I47*I48</f>
        <v>0</v>
      </c>
      <c r="J49" s="32"/>
      <c r="K49" s="261">
        <f>SUM(G49:I49)</f>
        <v>0</v>
      </c>
      <c r="M49" s="11"/>
      <c r="O49" s="12"/>
      <c r="P49" s="42"/>
      <c r="Q49" s="99" t="s">
        <v>266</v>
      </c>
      <c r="R49" s="117"/>
      <c r="S49" s="100"/>
      <c r="T49" s="100"/>
      <c r="U49" s="263">
        <f>U47*U48</f>
        <v>0</v>
      </c>
      <c r="V49" s="263">
        <f t="shared" ref="V49" si="6">V47*V48</f>
        <v>0</v>
      </c>
      <c r="W49" s="264">
        <f t="shared" ref="W49" si="7">W47*W48</f>
        <v>0</v>
      </c>
      <c r="X49" s="37"/>
      <c r="Y49" s="70">
        <f>SUM(U49:W49)</f>
        <v>0</v>
      </c>
      <c r="Z49" s="13"/>
      <c r="AA49" s="14"/>
      <c r="AC49" s="12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4"/>
    </row>
    <row r="50" spans="1:41" s="32" customFormat="1" ht="24.75" customHeight="1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1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C50" s="79"/>
      <c r="AD50" s="38" t="s">
        <v>267</v>
      </c>
      <c r="AE50" s="38"/>
      <c r="AF50" s="38"/>
      <c r="AG50" s="38"/>
      <c r="AH50" s="38"/>
      <c r="AI50" s="38"/>
      <c r="AJ50" s="38"/>
      <c r="AK50" s="38"/>
      <c r="AL50" s="38"/>
      <c r="AM50" s="37"/>
      <c r="AN50" s="118" t="e">
        <v>#REF!</v>
      </c>
      <c r="AO50" s="84"/>
    </row>
    <row r="51" spans="1:41" ht="13.8" thickBot="1" x14ac:dyDescent="0.3">
      <c r="A51" s="10"/>
      <c r="M51" s="11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C51" s="12"/>
      <c r="AD51" s="38"/>
      <c r="AE51" s="38"/>
      <c r="AF51" s="38"/>
      <c r="AG51" s="38"/>
      <c r="AH51" s="38"/>
      <c r="AI51" s="38"/>
      <c r="AJ51" s="38"/>
      <c r="AK51" s="38"/>
      <c r="AL51" s="38"/>
      <c r="AM51" s="37"/>
      <c r="AN51" s="118"/>
      <c r="AO51" s="14"/>
    </row>
    <row r="52" spans="1:41" ht="13.8" thickBot="1" x14ac:dyDescent="0.3">
      <c r="A52" s="73"/>
      <c r="B52" s="33" t="s">
        <v>563</v>
      </c>
      <c r="C52" s="33"/>
      <c r="D52" s="33"/>
      <c r="E52" s="33"/>
      <c r="F52" s="33"/>
      <c r="G52" s="33"/>
      <c r="H52" s="33"/>
      <c r="I52" s="33"/>
      <c r="J52" s="33"/>
      <c r="K52" s="32"/>
      <c r="L52" s="267">
        <f>K49+K40+K33+K23+0</f>
        <v>0</v>
      </c>
      <c r="M52" s="78"/>
      <c r="O52" s="79"/>
      <c r="P52" s="38" t="s">
        <v>563</v>
      </c>
      <c r="Q52" s="38"/>
      <c r="R52" s="38"/>
      <c r="S52" s="38"/>
      <c r="T52" s="38"/>
      <c r="U52" s="38"/>
      <c r="V52" s="38"/>
      <c r="W52" s="38"/>
      <c r="X52" s="38"/>
      <c r="Y52" s="37"/>
      <c r="Z52" s="290">
        <f>+Y23+Y33+Y40+Y49</f>
        <v>0</v>
      </c>
      <c r="AA52" s="84"/>
      <c r="AC52" s="12"/>
      <c r="AD52" s="38" t="s">
        <v>269</v>
      </c>
      <c r="AE52" s="38"/>
      <c r="AF52" s="38"/>
      <c r="AG52" s="38"/>
      <c r="AH52" s="38"/>
      <c r="AI52" s="38"/>
      <c r="AJ52" s="38"/>
      <c r="AK52" s="38"/>
      <c r="AL52" s="38"/>
      <c r="AM52" s="37"/>
      <c r="AN52" s="118">
        <v>0</v>
      </c>
      <c r="AO52" s="14"/>
    </row>
    <row r="53" spans="1:41" x14ac:dyDescent="0.25">
      <c r="A53" s="10"/>
      <c r="M53" s="11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C53" s="12"/>
      <c r="AD53" s="13"/>
      <c r="AE53" s="13"/>
      <c r="AF53" s="13"/>
      <c r="AG53" s="13"/>
      <c r="AH53" s="13"/>
      <c r="AI53" s="13"/>
      <c r="AJ53" s="13"/>
      <c r="AK53" s="13"/>
      <c r="AL53" s="13"/>
      <c r="AM53" s="42"/>
      <c r="AN53" s="121"/>
      <c r="AO53" s="14"/>
    </row>
    <row r="54" spans="1:41" x14ac:dyDescent="0.25">
      <c r="A54" s="10"/>
      <c r="C54" s="3" t="s">
        <v>268</v>
      </c>
      <c r="L54" s="119"/>
      <c r="M54" s="11"/>
      <c r="O54" s="12"/>
      <c r="P54" s="13"/>
      <c r="Q54" s="13" t="s">
        <v>268</v>
      </c>
      <c r="R54" s="13"/>
      <c r="S54" s="13"/>
      <c r="T54" s="13"/>
      <c r="U54" s="13"/>
      <c r="V54" s="13"/>
      <c r="W54" s="13"/>
      <c r="X54" s="13"/>
      <c r="Y54" s="13"/>
      <c r="Z54" s="120"/>
      <c r="AA54" s="14"/>
      <c r="AC54" s="12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4"/>
    </row>
    <row r="55" spans="1:41" ht="17.25" customHeight="1" thickBot="1" x14ac:dyDescent="0.3">
      <c r="A55" s="10"/>
      <c r="K55" s="2"/>
      <c r="M55" s="11"/>
      <c r="O55" s="12"/>
      <c r="P55" s="13"/>
      <c r="Q55" s="13"/>
      <c r="R55" s="13"/>
      <c r="S55" s="13"/>
      <c r="T55" s="13"/>
      <c r="U55" s="13"/>
      <c r="V55" s="13"/>
      <c r="W55" s="13"/>
      <c r="X55" s="13"/>
      <c r="Y55" s="42"/>
      <c r="Z55" s="121"/>
      <c r="AA55" s="14"/>
      <c r="AC55" s="12"/>
      <c r="AD55" s="23" t="s">
        <v>270</v>
      </c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4"/>
    </row>
    <row r="56" spans="1:41" ht="24" customHeight="1" thickBot="1" x14ac:dyDescent="0.3">
      <c r="A56" s="10"/>
      <c r="M56" s="11"/>
      <c r="O56" s="12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  <c r="AC56" s="12"/>
      <c r="AD56" s="13"/>
      <c r="AE56" s="166" t="s">
        <v>236</v>
      </c>
      <c r="AF56" s="167"/>
      <c r="AG56" s="24"/>
      <c r="AH56" s="24"/>
      <c r="AI56" s="24" t="s">
        <v>237</v>
      </c>
      <c r="AJ56" s="24" t="s">
        <v>238</v>
      </c>
      <c r="AK56" s="25" t="s">
        <v>239</v>
      </c>
      <c r="AL56" s="13"/>
      <c r="AM56" s="114"/>
      <c r="AN56" s="13"/>
      <c r="AO56" s="14"/>
    </row>
    <row r="57" spans="1:41" ht="24" customHeight="1" thickBot="1" x14ac:dyDescent="0.3">
      <c r="A57" s="10"/>
      <c r="B57" s="16" t="s">
        <v>270</v>
      </c>
      <c r="M57" s="11"/>
      <c r="O57" s="12"/>
      <c r="P57" s="23" t="s">
        <v>270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  <c r="AC57" s="12"/>
      <c r="AD57" s="13"/>
      <c r="AE57" s="88" t="s">
        <v>271</v>
      </c>
      <c r="AF57" s="89"/>
      <c r="AG57" s="89"/>
      <c r="AH57" s="90"/>
      <c r="AI57" s="40"/>
      <c r="AJ57" s="40"/>
      <c r="AK57" s="41"/>
      <c r="AL57" s="37"/>
      <c r="AM57" s="38"/>
      <c r="AN57" s="13"/>
      <c r="AO57" s="14"/>
    </row>
    <row r="58" spans="1:41" ht="24" customHeight="1" thickBot="1" x14ac:dyDescent="0.3">
      <c r="A58" s="10"/>
      <c r="C58" s="164" t="s">
        <v>236</v>
      </c>
      <c r="D58" s="165"/>
      <c r="E58" s="17"/>
      <c r="F58" s="17"/>
      <c r="G58" s="17" t="str">
        <f>G44</f>
        <v>Summer</v>
      </c>
      <c r="H58" s="17" t="str">
        <f>H44</f>
        <v>Autumn</v>
      </c>
      <c r="I58" s="18" t="str">
        <f>I44</f>
        <v>Spring</v>
      </c>
      <c r="K58" s="113"/>
      <c r="M58" s="11"/>
      <c r="O58" s="12"/>
      <c r="P58" s="13"/>
      <c r="Q58" s="166" t="s">
        <v>236</v>
      </c>
      <c r="R58" s="167"/>
      <c r="S58" s="24"/>
      <c r="T58" s="24"/>
      <c r="U58" s="24" t="s">
        <v>237</v>
      </c>
      <c r="V58" s="24" t="s">
        <v>238</v>
      </c>
      <c r="W58" s="25" t="s">
        <v>239</v>
      </c>
      <c r="X58" s="13"/>
      <c r="Y58" s="114"/>
      <c r="Z58" s="13"/>
      <c r="AA58" s="14"/>
      <c r="AC58" s="12"/>
      <c r="AD58" s="13"/>
      <c r="AE58" s="96" t="s">
        <v>244</v>
      </c>
      <c r="AF58" s="97"/>
      <c r="AG58" s="97"/>
      <c r="AH58" s="98"/>
      <c r="AI58" s="54">
        <v>13</v>
      </c>
      <c r="AJ58" s="54">
        <v>13</v>
      </c>
      <c r="AK58" s="55">
        <v>12</v>
      </c>
      <c r="AL58" s="37"/>
      <c r="AM58" s="38"/>
      <c r="AN58" s="13"/>
      <c r="AO58" s="14"/>
    </row>
    <row r="59" spans="1:41" ht="24" customHeight="1" x14ac:dyDescent="0.25">
      <c r="A59" s="10"/>
      <c r="C59" s="85" t="s">
        <v>271</v>
      </c>
      <c r="D59" s="86"/>
      <c r="E59" s="86"/>
      <c r="F59" s="87"/>
      <c r="G59" s="31">
        <f>IFERROR(VLOOKUP($B$5,[2]Budget!$A$5:$BG$207,55,FALSE),0)</f>
        <v>0</v>
      </c>
      <c r="H59" s="31">
        <f>IFERROR(VLOOKUP($B$5,[2]Budget!$A$5:$BG$207,56,FALSE),0)</f>
        <v>0</v>
      </c>
      <c r="I59" s="256">
        <f>IFERROR(VLOOKUP($B$5,[2]Budget!$A$5:$BG$207,54,FALSE),0)</f>
        <v>0</v>
      </c>
      <c r="J59" s="32"/>
      <c r="K59" s="33"/>
      <c r="M59" s="11"/>
      <c r="O59" s="12"/>
      <c r="P59" s="13"/>
      <c r="Q59" s="88" t="s">
        <v>271</v>
      </c>
      <c r="R59" s="89"/>
      <c r="S59" s="89"/>
      <c r="T59" s="90"/>
      <c r="U59" s="214"/>
      <c r="V59" s="214"/>
      <c r="W59" s="214"/>
      <c r="X59" s="37"/>
      <c r="Y59" s="38"/>
      <c r="Z59" s="13"/>
      <c r="AA59" s="14"/>
      <c r="AC59" s="12"/>
      <c r="AD59" s="13"/>
      <c r="AE59" s="96" t="s">
        <v>245</v>
      </c>
      <c r="AF59" s="97"/>
      <c r="AG59" s="97"/>
      <c r="AH59" s="98"/>
      <c r="AI59" s="54">
        <v>0</v>
      </c>
      <c r="AJ59" s="54">
        <v>0</v>
      </c>
      <c r="AK59" s="55">
        <v>0</v>
      </c>
      <c r="AL59" s="37"/>
      <c r="AM59" s="38"/>
      <c r="AN59" s="13"/>
      <c r="AO59" s="14"/>
    </row>
    <row r="60" spans="1:41" ht="24" customHeight="1" x14ac:dyDescent="0.25">
      <c r="A60" s="10"/>
      <c r="C60" s="93" t="s">
        <v>244</v>
      </c>
      <c r="D60" s="94"/>
      <c r="E60" s="94"/>
      <c r="F60" s="95"/>
      <c r="G60" s="49">
        <v>13</v>
      </c>
      <c r="H60" s="49">
        <v>13</v>
      </c>
      <c r="I60" s="50">
        <v>12</v>
      </c>
      <c r="J60" s="32"/>
      <c r="K60" s="33"/>
      <c r="M60" s="11"/>
      <c r="O60" s="12"/>
      <c r="P60" s="13"/>
      <c r="Q60" s="96" t="s">
        <v>244</v>
      </c>
      <c r="R60" s="97"/>
      <c r="S60" s="97"/>
      <c r="T60" s="98"/>
      <c r="U60" s="54">
        <v>13</v>
      </c>
      <c r="V60" s="54">
        <v>13</v>
      </c>
      <c r="W60" s="55">
        <v>12</v>
      </c>
      <c r="X60" s="37"/>
      <c r="Y60" s="38"/>
      <c r="Z60" s="13"/>
      <c r="AA60" s="14"/>
      <c r="AC60" s="12"/>
      <c r="AD60" s="13"/>
      <c r="AE60" s="96" t="s">
        <v>273</v>
      </c>
      <c r="AF60" s="97"/>
      <c r="AG60" s="97"/>
      <c r="AH60" s="98"/>
      <c r="AI60" s="63">
        <v>0.53</v>
      </c>
      <c r="AJ60" s="63">
        <v>0.53</v>
      </c>
      <c r="AK60" s="64">
        <v>0.53</v>
      </c>
      <c r="AL60" s="37"/>
      <c r="AM60" s="38"/>
      <c r="AN60" s="13"/>
      <c r="AO60" s="14"/>
    </row>
    <row r="61" spans="1:41" ht="24" customHeight="1" thickBot="1" x14ac:dyDescent="0.3">
      <c r="A61" s="10"/>
      <c r="C61" s="93" t="s">
        <v>245</v>
      </c>
      <c r="D61" s="94"/>
      <c r="E61" s="94"/>
      <c r="F61" s="95"/>
      <c r="G61" s="49">
        <f>G59*G60*15</f>
        <v>0</v>
      </c>
      <c r="H61" s="49">
        <f t="shared" ref="H61:I61" si="8">H59*H60*15</f>
        <v>0</v>
      </c>
      <c r="I61" s="50">
        <f t="shared" si="8"/>
        <v>0</v>
      </c>
      <c r="J61" s="32"/>
      <c r="K61" s="33"/>
      <c r="M61" s="11"/>
      <c r="O61" s="12"/>
      <c r="P61" s="13"/>
      <c r="Q61" s="96" t="s">
        <v>245</v>
      </c>
      <c r="R61" s="97"/>
      <c r="S61" s="97"/>
      <c r="T61" s="98"/>
      <c r="U61" s="54">
        <f>U59*U60*15</f>
        <v>0</v>
      </c>
      <c r="V61" s="54">
        <f t="shared" ref="V61" si="9">V59*V60*15</f>
        <v>0</v>
      </c>
      <c r="W61" s="54">
        <f>W59*W60*15</f>
        <v>0</v>
      </c>
      <c r="X61" s="37"/>
      <c r="Y61" s="38"/>
      <c r="Z61" s="13"/>
      <c r="AA61" s="14"/>
      <c r="AC61" s="12"/>
      <c r="AD61" s="13"/>
      <c r="AE61" s="99" t="s">
        <v>274</v>
      </c>
      <c r="AF61" s="100"/>
      <c r="AG61" s="100"/>
      <c r="AH61" s="100"/>
      <c r="AI61" s="68">
        <v>0</v>
      </c>
      <c r="AJ61" s="68">
        <v>0</v>
      </c>
      <c r="AK61" s="69">
        <v>0</v>
      </c>
      <c r="AL61" s="37"/>
      <c r="AM61" s="13"/>
      <c r="AN61" s="13"/>
      <c r="AO61" s="14"/>
    </row>
    <row r="62" spans="1:41" ht="16.5" customHeight="1" x14ac:dyDescent="0.25">
      <c r="A62" s="10"/>
      <c r="C62" s="93" t="s">
        <v>272</v>
      </c>
      <c r="D62" s="94"/>
      <c r="E62" s="94"/>
      <c r="F62" s="95"/>
      <c r="G62" s="60">
        <v>0.68</v>
      </c>
      <c r="H62" s="60">
        <v>0.68</v>
      </c>
      <c r="I62" s="61">
        <v>0.68</v>
      </c>
      <c r="J62" s="32"/>
      <c r="K62" s="33"/>
      <c r="M62" s="11"/>
      <c r="O62" s="12"/>
      <c r="P62" s="13"/>
      <c r="Q62" s="96" t="s">
        <v>273</v>
      </c>
      <c r="R62" s="97"/>
      <c r="S62" s="97"/>
      <c r="T62" s="98"/>
      <c r="U62" s="63">
        <v>0.68</v>
      </c>
      <c r="V62" s="63">
        <v>0.68</v>
      </c>
      <c r="W62" s="64">
        <v>0.68</v>
      </c>
      <c r="X62" s="37"/>
      <c r="Y62" s="38"/>
      <c r="Z62" s="13"/>
      <c r="AA62" s="14"/>
      <c r="AC62" s="12"/>
      <c r="AD62" s="13"/>
      <c r="AE62" s="124"/>
      <c r="AF62" s="37"/>
      <c r="AG62" s="37"/>
      <c r="AH62" s="37"/>
      <c r="AI62" s="125"/>
      <c r="AJ62" s="125"/>
      <c r="AK62" s="125"/>
      <c r="AL62" s="37"/>
      <c r="AM62" s="38"/>
      <c r="AN62" s="13"/>
      <c r="AO62" s="14"/>
    </row>
    <row r="63" spans="1:41" ht="24" customHeight="1" thickBot="1" x14ac:dyDescent="0.3">
      <c r="A63" s="10"/>
      <c r="C63" s="99" t="s">
        <v>274</v>
      </c>
      <c r="D63" s="100"/>
      <c r="E63" s="100"/>
      <c r="F63" s="100"/>
      <c r="G63" s="68">
        <f>G61*G62</f>
        <v>0</v>
      </c>
      <c r="H63" s="68">
        <f t="shared" ref="H63:I63" si="10">H61*H62</f>
        <v>0</v>
      </c>
      <c r="I63" s="69">
        <f t="shared" si="10"/>
        <v>0</v>
      </c>
      <c r="J63" s="32"/>
      <c r="M63" s="11"/>
      <c r="O63" s="12"/>
      <c r="P63" s="13"/>
      <c r="Q63" s="99" t="s">
        <v>274</v>
      </c>
      <c r="R63" s="100"/>
      <c r="S63" s="100"/>
      <c r="T63" s="100"/>
      <c r="U63" s="68">
        <f>U61*U62</f>
        <v>0</v>
      </c>
      <c r="V63" s="68">
        <f t="shared" ref="V63" si="11">V61*V62</f>
        <v>0</v>
      </c>
      <c r="W63" s="68">
        <f>W61*W62</f>
        <v>0</v>
      </c>
      <c r="X63" s="37"/>
      <c r="Y63" s="13"/>
      <c r="Z63" s="13"/>
      <c r="AA63" s="14"/>
      <c r="AC63" s="12"/>
      <c r="AD63" s="13"/>
      <c r="AE63" s="124" t="s">
        <v>276</v>
      </c>
      <c r="AF63" s="37"/>
      <c r="AG63" s="37"/>
      <c r="AH63" s="37"/>
      <c r="AI63" s="125"/>
      <c r="AJ63" s="125"/>
      <c r="AK63" s="125"/>
      <c r="AL63" s="37"/>
      <c r="AM63" s="38"/>
      <c r="AN63" s="118">
        <v>0</v>
      </c>
      <c r="AO63" s="14"/>
    </row>
    <row r="64" spans="1:41" ht="24" customHeight="1" x14ac:dyDescent="0.25">
      <c r="A64" s="10"/>
      <c r="C64" s="122"/>
      <c r="D64" s="32"/>
      <c r="E64" s="32"/>
      <c r="F64" s="32"/>
      <c r="G64" s="123"/>
      <c r="H64" s="123"/>
      <c r="I64" s="123"/>
      <c r="J64" s="32"/>
      <c r="K64" s="33"/>
      <c r="M64" s="11"/>
      <c r="O64" s="12"/>
      <c r="P64" s="13"/>
      <c r="Q64" s="124"/>
      <c r="R64" s="37"/>
      <c r="S64" s="37"/>
      <c r="T64" s="37"/>
      <c r="U64" s="125"/>
      <c r="V64" s="125"/>
      <c r="W64" s="125"/>
      <c r="X64" s="37"/>
      <c r="Y64" s="38"/>
      <c r="Z64" s="13"/>
      <c r="AA64" s="14"/>
      <c r="AC64" s="12"/>
      <c r="AD64" s="13"/>
      <c r="AE64" s="124"/>
      <c r="AF64" s="37"/>
      <c r="AG64" s="37"/>
      <c r="AH64" s="37"/>
      <c r="AI64" s="125"/>
      <c r="AJ64" s="125"/>
      <c r="AK64" s="125"/>
      <c r="AL64" s="37"/>
      <c r="AM64" s="38"/>
      <c r="AN64" s="118"/>
      <c r="AO64" s="14"/>
    </row>
    <row r="65" spans="1:41" ht="28.05" customHeight="1" x14ac:dyDescent="0.25">
      <c r="A65" s="10"/>
      <c r="C65" s="122" t="s">
        <v>275</v>
      </c>
      <c r="D65" s="32"/>
      <c r="E65" s="32"/>
      <c r="F65" s="32"/>
      <c r="G65" s="123"/>
      <c r="H65" s="123"/>
      <c r="I65" s="123"/>
      <c r="J65" s="32"/>
      <c r="K65" s="33"/>
      <c r="L65" s="268">
        <f>SUM(G63:I63)</f>
        <v>0</v>
      </c>
      <c r="M65" s="11"/>
      <c r="O65" s="12"/>
      <c r="P65" s="13"/>
      <c r="Q65" s="124" t="s">
        <v>276</v>
      </c>
      <c r="R65" s="37"/>
      <c r="S65" s="37"/>
      <c r="T65" s="37"/>
      <c r="U65" s="125"/>
      <c r="V65" s="125"/>
      <c r="W65" s="125"/>
      <c r="X65" s="37"/>
      <c r="Y65" s="38"/>
      <c r="Z65" s="118">
        <f>SUM(U63:W63)</f>
        <v>0</v>
      </c>
      <c r="AA65" s="14"/>
      <c r="AC65" s="12"/>
      <c r="AD65" s="13"/>
      <c r="AE65" s="124"/>
      <c r="AF65" s="37"/>
      <c r="AG65" s="37"/>
      <c r="AH65" s="37"/>
      <c r="AI65" s="125"/>
      <c r="AJ65" s="125"/>
      <c r="AK65" s="125"/>
      <c r="AL65" s="37"/>
      <c r="AM65" s="38"/>
      <c r="AN65" s="118"/>
      <c r="AO65" s="14"/>
    </row>
    <row r="66" spans="1:41" ht="27.45" customHeight="1" x14ac:dyDescent="0.25">
      <c r="A66" s="10"/>
      <c r="C66" s="126" t="s">
        <v>277</v>
      </c>
      <c r="D66" s="32"/>
      <c r="E66" s="32"/>
      <c r="F66" s="32"/>
      <c r="G66" s="123"/>
      <c r="H66" s="123"/>
      <c r="I66" s="123"/>
      <c r="J66" s="32"/>
      <c r="K66" s="33"/>
      <c r="L66" s="268">
        <f>IFERROR(VLOOKUP($B$5,[2]Budget!$A$5:$BJ$207,58,FALSE),0)</f>
        <v>0</v>
      </c>
      <c r="M66" s="11"/>
      <c r="O66" s="12"/>
      <c r="P66" s="38" t="s">
        <v>277</v>
      </c>
      <c r="Q66" s="124"/>
      <c r="R66" s="37"/>
      <c r="S66" s="37"/>
      <c r="T66" s="37"/>
      <c r="U66" s="125"/>
      <c r="V66" s="125"/>
      <c r="W66" s="125"/>
      <c r="X66" s="37"/>
      <c r="Y66" s="38"/>
      <c r="Z66" s="118">
        <f>L66</f>
        <v>0</v>
      </c>
      <c r="AA66" s="14"/>
      <c r="AC66" s="12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4"/>
    </row>
    <row r="67" spans="1:41" s="32" customFormat="1" ht="24.75" customHeight="1" thickBot="1" x14ac:dyDescent="0.3">
      <c r="A67" s="10"/>
      <c r="B67" s="3"/>
      <c r="C67" s="127" t="s">
        <v>278</v>
      </c>
      <c r="G67" s="123"/>
      <c r="H67" s="123"/>
      <c r="I67" s="123"/>
      <c r="K67" s="33"/>
      <c r="L67" s="268"/>
      <c r="M67" s="11"/>
      <c r="O67" s="12"/>
      <c r="P67" s="128" t="s">
        <v>278</v>
      </c>
      <c r="Q67" s="124"/>
      <c r="R67" s="37"/>
      <c r="S67" s="37"/>
      <c r="T67" s="37"/>
      <c r="U67" s="125"/>
      <c r="V67" s="125"/>
      <c r="W67" s="125"/>
      <c r="X67" s="37"/>
      <c r="Y67" s="38"/>
      <c r="Z67" s="118"/>
      <c r="AA67" s="14"/>
      <c r="AC67" s="79"/>
      <c r="AD67" s="38" t="s">
        <v>279</v>
      </c>
      <c r="AE67" s="38"/>
      <c r="AF67" s="38"/>
      <c r="AG67" s="38"/>
      <c r="AH67" s="38"/>
      <c r="AI67" s="38"/>
      <c r="AJ67" s="38"/>
      <c r="AK67" s="38"/>
      <c r="AL67" s="38"/>
      <c r="AM67" s="37"/>
      <c r="AN67" s="129" t="e">
        <v>#REF!</v>
      </c>
      <c r="AO67" s="84"/>
    </row>
    <row r="68" spans="1:41" ht="13.8" thickTop="1" x14ac:dyDescent="0.25">
      <c r="A68" s="10"/>
      <c r="L68" s="269"/>
      <c r="M68" s="11"/>
      <c r="O68" s="12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  <c r="AC68" s="12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4"/>
    </row>
    <row r="69" spans="1:41" ht="21.75" customHeight="1" thickBot="1" x14ac:dyDescent="0.3">
      <c r="A69" s="73"/>
      <c r="B69" s="33" t="s">
        <v>547</v>
      </c>
      <c r="C69" s="33"/>
      <c r="D69" s="33"/>
      <c r="E69" s="33"/>
      <c r="F69" s="33"/>
      <c r="G69" s="33"/>
      <c r="H69" s="33"/>
      <c r="I69" s="33"/>
      <c r="J69" s="33"/>
      <c r="K69" s="32"/>
      <c r="L69" s="270">
        <f>+L66+L52+L65</f>
        <v>0</v>
      </c>
      <c r="M69" s="78"/>
      <c r="O69" s="79"/>
      <c r="P69" s="38" t="s">
        <v>571</v>
      </c>
      <c r="Q69" s="38"/>
      <c r="R69" s="38"/>
      <c r="S69" s="38"/>
      <c r="T69" s="38"/>
      <c r="U69" s="38"/>
      <c r="V69" s="38"/>
      <c r="W69" s="38"/>
      <c r="X69" s="38"/>
      <c r="Y69" s="37"/>
      <c r="Z69" s="129">
        <f>+Z66+Z52+Z65</f>
        <v>0</v>
      </c>
      <c r="AA69" s="84"/>
      <c r="AC69" s="12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4"/>
    </row>
    <row r="70" spans="1:41" ht="13.8" thickTop="1" x14ac:dyDescent="0.25">
      <c r="A70" s="10"/>
      <c r="L70" s="269"/>
      <c r="M70" s="11"/>
      <c r="O70" s="12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C70" s="1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4"/>
    </row>
    <row r="71" spans="1:41" ht="13.8" thickBot="1" x14ac:dyDescent="0.3">
      <c r="A71" s="10"/>
      <c r="B71" s="126" t="s">
        <v>564</v>
      </c>
      <c r="C71" s="122"/>
      <c r="D71" s="32"/>
      <c r="E71" s="32"/>
      <c r="F71" s="32"/>
      <c r="G71" s="123"/>
      <c r="H71" s="123"/>
      <c r="I71" s="123"/>
      <c r="J71" s="32"/>
      <c r="K71" s="33"/>
      <c r="L71" s="271">
        <f>IFERROR(VLOOKUP($B$5,[2]Budget!$A:$BN,64,0),0)</f>
        <v>0</v>
      </c>
      <c r="M71" s="11"/>
      <c r="O71" s="12"/>
      <c r="P71" s="38" t="s">
        <v>564</v>
      </c>
      <c r="Q71" s="13"/>
      <c r="R71" s="13"/>
      <c r="S71" s="13"/>
      <c r="T71" s="13"/>
      <c r="U71" s="13"/>
      <c r="V71" s="13"/>
      <c r="W71" s="13"/>
      <c r="X71" s="13"/>
      <c r="Y71" s="13"/>
      <c r="Z71" s="129">
        <f>L71</f>
        <v>0</v>
      </c>
      <c r="AA71" s="14"/>
      <c r="AC71" s="133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5"/>
    </row>
    <row r="72" spans="1:41" ht="13.8" thickTop="1" x14ac:dyDescent="0.25">
      <c r="A72" s="10"/>
      <c r="M72" s="11"/>
      <c r="O72" s="12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4"/>
    </row>
    <row r="73" spans="1:41" ht="13.8" thickBot="1" x14ac:dyDescent="0.3">
      <c r="A73" s="130" t="s">
        <v>280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2"/>
      <c r="O73" s="133" t="s">
        <v>280</v>
      </c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5"/>
    </row>
    <row r="74" spans="1:41" ht="14.4" x14ac:dyDescent="0.3">
      <c r="A74" s="205" t="s">
        <v>281</v>
      </c>
      <c r="B74"/>
      <c r="C74"/>
      <c r="D74"/>
      <c r="E74"/>
      <c r="F74"/>
      <c r="G74"/>
      <c r="H74"/>
      <c r="I74"/>
      <c r="L74"/>
      <c r="M74"/>
      <c r="N74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</row>
    <row r="75" spans="1:41" ht="14.4" x14ac:dyDescent="0.3">
      <c r="A75" s="139"/>
      <c r="B75" s="140"/>
      <c r="C75" s="140"/>
      <c r="D75" s="140"/>
      <c r="E75" s="140"/>
      <c r="F75" s="140"/>
      <c r="G75" s="140"/>
      <c r="H75" s="140"/>
      <c r="I75" s="140"/>
      <c r="J75" s="141"/>
      <c r="K75" s="141"/>
      <c r="L75" s="140"/>
      <c r="M75" s="140"/>
      <c r="N75"/>
      <c r="O75" s="136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8"/>
      <c r="AA75" s="136"/>
    </row>
    <row r="76" spans="1:41" ht="17.399999999999999" x14ac:dyDescent="0.3">
      <c r="A76" s="126" t="s">
        <v>294</v>
      </c>
      <c r="B76" s="143"/>
      <c r="C76" s="143"/>
      <c r="D76" s="143"/>
      <c r="E76" s="143"/>
      <c r="F76" s="143"/>
      <c r="G76" s="140"/>
      <c r="H76" s="140"/>
      <c r="I76" s="140"/>
      <c r="J76" s="141"/>
      <c r="K76" s="141"/>
      <c r="L76" s="140"/>
      <c r="M76" s="140"/>
      <c r="N76"/>
      <c r="O76" s="207"/>
      <c r="P76" s="207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</row>
    <row r="77" spans="1:41" ht="14.4" x14ac:dyDescent="0.3">
      <c r="A77" s="126" t="s">
        <v>293</v>
      </c>
      <c r="B77" s="143"/>
      <c r="C77" s="143"/>
      <c r="D77" s="143"/>
      <c r="E77" s="143"/>
      <c r="F77" s="143"/>
      <c r="G77" s="140"/>
      <c r="H77" s="140"/>
      <c r="I77" s="140"/>
      <c r="J77" s="141"/>
      <c r="K77" s="141"/>
      <c r="L77" s="140"/>
      <c r="M77" s="140"/>
      <c r="N77"/>
      <c r="O77"/>
    </row>
    <row r="78" spans="1:41" ht="14.4" x14ac:dyDescent="0.3">
      <c r="A78" s="206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O78"/>
    </row>
    <row r="79" spans="1:41" ht="14.4" x14ac:dyDescent="0.3">
      <c r="A79" s="126" t="s">
        <v>570</v>
      </c>
      <c r="B79" s="143"/>
      <c r="C79" s="143"/>
      <c r="D79" s="143"/>
      <c r="E79" s="143"/>
      <c r="F79" s="143"/>
      <c r="G79" s="140"/>
      <c r="H79" s="140"/>
      <c r="I79" s="140"/>
      <c r="J79" s="141"/>
      <c r="K79" s="141"/>
      <c r="L79" s="140"/>
      <c r="M79" s="140"/>
      <c r="N79"/>
      <c r="O79"/>
    </row>
    <row r="80" spans="1:41" ht="14.4" x14ac:dyDescent="0.3">
      <c r="A80" s="142"/>
      <c r="B80" s="143"/>
      <c r="C80" s="143"/>
      <c r="D80" s="143"/>
      <c r="E80" s="143"/>
      <c r="F80" s="143"/>
      <c r="G80" s="140"/>
      <c r="H80" s="140"/>
      <c r="I80" s="140"/>
      <c r="J80" s="141"/>
      <c r="K80" s="141"/>
      <c r="L80" s="140"/>
      <c r="M80" s="140"/>
      <c r="N80"/>
      <c r="O80"/>
    </row>
    <row r="81" spans="1:15" x14ac:dyDescent="0.25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</row>
    <row r="82" spans="1:15" ht="14.4" x14ac:dyDescent="0.3">
      <c r="A82" s="142"/>
      <c r="B82" s="143"/>
      <c r="C82" s="143"/>
      <c r="D82" s="143"/>
      <c r="E82" s="143"/>
      <c r="F82" s="143"/>
      <c r="G82" s="140"/>
      <c r="H82" s="140"/>
      <c r="I82" s="140"/>
      <c r="J82" s="141"/>
      <c r="K82" s="141"/>
      <c r="L82" s="140"/>
      <c r="M82" s="140"/>
      <c r="N82"/>
      <c r="O82"/>
    </row>
    <row r="83" spans="1:15" ht="14.4" x14ac:dyDescent="0.3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O83"/>
    </row>
    <row r="84" spans="1:15" ht="14.4" x14ac:dyDescent="0.3">
      <c r="A84" s="144"/>
      <c r="B84" s="143"/>
      <c r="C84" s="143"/>
      <c r="D84" s="143"/>
      <c r="E84" s="143"/>
      <c r="F84" s="143"/>
      <c r="G84" s="140"/>
      <c r="H84" s="140"/>
      <c r="I84" s="140"/>
      <c r="J84" s="141"/>
      <c r="K84" s="141"/>
      <c r="L84" s="140"/>
      <c r="M84" s="140"/>
      <c r="N84"/>
    </row>
    <row r="85" spans="1:15" ht="14.4" x14ac:dyDescent="0.3">
      <c r="A85" s="145"/>
      <c r="B85" s="146"/>
      <c r="C85" s="146"/>
      <c r="D85" s="146"/>
      <c r="E85" s="146"/>
      <c r="F85" s="146"/>
      <c r="G85" s="147"/>
      <c r="H85" s="147"/>
      <c r="I85" s="147"/>
      <c r="J85" s="141"/>
      <c r="K85" s="141"/>
      <c r="L85" s="147"/>
      <c r="M85" s="147"/>
      <c r="N85" s="148"/>
      <c r="O85"/>
    </row>
    <row r="86" spans="1:15" x14ac:dyDescent="0.25">
      <c r="A86" s="145"/>
      <c r="B86" s="146"/>
      <c r="C86" s="146"/>
      <c r="D86" s="146"/>
      <c r="E86" s="146"/>
      <c r="F86" s="146"/>
      <c r="G86" s="147"/>
      <c r="H86" s="147"/>
      <c r="I86" s="147"/>
      <c r="J86" s="141"/>
      <c r="K86" s="141"/>
      <c r="L86" s="147"/>
      <c r="M86" s="147"/>
      <c r="N86" s="148"/>
    </row>
    <row r="87" spans="1:15" x14ac:dyDescent="0.25">
      <c r="A87" s="146"/>
      <c r="B87" s="149"/>
      <c r="C87" s="150"/>
      <c r="D87" s="151"/>
      <c r="E87" s="146"/>
      <c r="F87" s="146"/>
      <c r="G87" s="147"/>
      <c r="H87" s="147"/>
      <c r="I87" s="147"/>
      <c r="J87" s="141"/>
      <c r="K87" s="141"/>
      <c r="L87" s="147"/>
      <c r="M87" s="147"/>
      <c r="N87" s="148"/>
      <c r="O87" s="148"/>
    </row>
    <row r="88" spans="1:15" x14ac:dyDescent="0.25">
      <c r="A88" s="152"/>
      <c r="B88" s="153"/>
      <c r="C88" s="154"/>
      <c r="D88" s="155"/>
      <c r="E88" s="156"/>
      <c r="F88" s="152"/>
      <c r="G88" s="157"/>
      <c r="H88" s="157"/>
      <c r="I88" s="157"/>
      <c r="J88" s="141"/>
      <c r="K88" s="141"/>
      <c r="L88" s="157"/>
      <c r="M88" s="157"/>
      <c r="N88" s="158"/>
      <c r="O88" s="148"/>
    </row>
    <row r="89" spans="1:15" x14ac:dyDescent="0.25">
      <c r="A89" s="152"/>
      <c r="B89" s="153"/>
      <c r="C89" s="154"/>
      <c r="D89" s="155"/>
      <c r="E89" s="152"/>
      <c r="F89" s="152"/>
      <c r="G89" s="157"/>
      <c r="H89" s="157"/>
      <c r="I89" s="157"/>
      <c r="J89" s="141"/>
      <c r="K89" s="141"/>
      <c r="L89" s="157"/>
      <c r="M89" s="157"/>
      <c r="N89" s="158"/>
      <c r="O89" s="148"/>
    </row>
    <row r="90" spans="1:15" x14ac:dyDescent="0.25">
      <c r="A90" s="152"/>
      <c r="B90" s="153"/>
      <c r="C90" s="154"/>
      <c r="D90" s="197"/>
      <c r="E90" s="152"/>
      <c r="F90" s="152"/>
      <c r="G90" s="157"/>
      <c r="H90" s="157"/>
      <c r="I90" s="157"/>
      <c r="J90" s="141"/>
      <c r="K90" s="141"/>
      <c r="L90" s="157"/>
      <c r="M90" s="157"/>
      <c r="N90" s="158"/>
      <c r="O90" s="158"/>
    </row>
    <row r="91" spans="1:15" x14ac:dyDescent="0.25">
      <c r="A91" s="146"/>
      <c r="B91" s="159"/>
      <c r="C91" s="160"/>
      <c r="D91" s="198"/>
      <c r="E91" s="146"/>
      <c r="F91" s="146"/>
      <c r="G91" s="147"/>
      <c r="H91" s="147"/>
      <c r="I91" s="147"/>
      <c r="J91" s="141"/>
      <c r="K91" s="141"/>
      <c r="L91" s="147"/>
      <c r="M91" s="147"/>
      <c r="N91" s="148"/>
      <c r="O91" s="158"/>
    </row>
    <row r="92" spans="1:15" x14ac:dyDescent="0.25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O92" s="158"/>
    </row>
    <row r="93" spans="1:15" x14ac:dyDescent="0.25">
      <c r="O93" s="148"/>
    </row>
  </sheetData>
  <conditionalFormatting sqref="C54:L54">
    <cfRule type="expression" dxfId="1" priority="1" stopIfTrue="1">
      <formula>$L$54=0</formula>
    </cfRule>
  </conditionalFormatting>
  <conditionalFormatting sqref="Q54:Z54">
    <cfRule type="expression" dxfId="0" priority="2" stopIfTrue="1">
      <formula>$L$52=0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'Data EYFSS Actual'!$C$3:$C$202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200"/>
  <sheetViews>
    <sheetView topLeftCell="A177" workbookViewId="0">
      <pane xSplit="3" topLeftCell="D1" activePane="topRight" state="frozen"/>
      <selection activeCell="AO11" sqref="AO11"/>
      <selection pane="topRight" activeCell="A199" sqref="A199:XFD199"/>
    </sheetView>
  </sheetViews>
  <sheetFormatPr defaultRowHeight="14.4" x14ac:dyDescent="0.3"/>
  <cols>
    <col min="1" max="1" width="67.21875" bestFit="1" customWidth="1"/>
    <col min="2" max="2" width="20.44140625" bestFit="1" customWidth="1"/>
    <col min="3" max="3" width="7.21875" bestFit="1" customWidth="1"/>
    <col min="4" max="4" width="9.44140625" bestFit="1" customWidth="1"/>
    <col min="5" max="5" width="8.77734375" bestFit="1" customWidth="1"/>
    <col min="6" max="6" width="9.21875" bestFit="1" customWidth="1"/>
    <col min="7" max="7" width="11.44140625" bestFit="1" customWidth="1"/>
    <col min="8" max="8" width="10.77734375" bestFit="1" customWidth="1"/>
    <col min="9" max="9" width="10.44140625" bestFit="1" customWidth="1"/>
    <col min="10" max="10" width="12.21875" bestFit="1" customWidth="1"/>
    <col min="11" max="11" width="11.44140625" bestFit="1" customWidth="1"/>
    <col min="12" max="12" width="11.21875" bestFit="1" customWidth="1"/>
    <col min="13" max="13" width="8.21875" bestFit="1" customWidth="1"/>
    <col min="14" max="14" width="7.44140625" bestFit="1" customWidth="1"/>
    <col min="15" max="15" width="7.21875" bestFit="1" customWidth="1"/>
    <col min="16" max="16" width="16.21875" bestFit="1" customWidth="1"/>
    <col min="17" max="21" width="12.77734375" bestFit="1" customWidth="1"/>
    <col min="22" max="22" width="10.21875" bestFit="1" customWidth="1"/>
    <col min="23" max="23" width="11.44140625" bestFit="1" customWidth="1"/>
    <col min="24" max="25" width="10.44140625" bestFit="1" customWidth="1"/>
    <col min="26" max="26" width="23.5546875" bestFit="1" customWidth="1"/>
    <col min="27" max="27" width="5.5546875" bestFit="1" customWidth="1"/>
    <col min="28" max="28" width="8.44140625" bestFit="1" customWidth="1"/>
    <col min="29" max="29" width="7.77734375" bestFit="1" customWidth="1"/>
    <col min="30" max="30" width="7.44140625" bestFit="1" customWidth="1"/>
    <col min="31" max="31" width="41.21875" bestFit="1" customWidth="1"/>
    <col min="32" max="34" width="12.77734375" bestFit="1" customWidth="1"/>
    <col min="35" max="35" width="8.21875" bestFit="1" customWidth="1"/>
    <col min="36" max="36" width="6.21875" bestFit="1" customWidth="1"/>
    <col min="37" max="37" width="12.77734375" bestFit="1" customWidth="1"/>
    <col min="38" max="38" width="44.77734375" bestFit="1" customWidth="1"/>
    <col min="39" max="39" width="68.77734375" bestFit="1" customWidth="1"/>
  </cols>
  <sheetData>
    <row r="1" spans="1:39" ht="18" x14ac:dyDescent="0.35">
      <c r="A1" s="1" t="s">
        <v>230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</row>
    <row r="2" spans="1:39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</row>
    <row r="3" spans="1:39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</row>
    <row r="4" spans="1:39" x14ac:dyDescent="0.3">
      <c r="A4" t="s">
        <v>297</v>
      </c>
      <c r="B4" t="s">
        <v>36</v>
      </c>
      <c r="C4">
        <v>1000</v>
      </c>
      <c r="AM4">
        <v>1000</v>
      </c>
    </row>
    <row r="5" spans="1:39" x14ac:dyDescent="0.3">
      <c r="A5" t="s">
        <v>298</v>
      </c>
      <c r="B5" t="s">
        <v>36</v>
      </c>
      <c r="C5">
        <v>1001</v>
      </c>
      <c r="AM5">
        <v>1001</v>
      </c>
    </row>
    <row r="6" spans="1:39" x14ac:dyDescent="0.3">
      <c r="A6" t="s">
        <v>299</v>
      </c>
      <c r="B6" t="s">
        <v>36</v>
      </c>
      <c r="C6">
        <v>1002</v>
      </c>
      <c r="AM6">
        <v>1002</v>
      </c>
    </row>
    <row r="7" spans="1:39" x14ac:dyDescent="0.3">
      <c r="A7" t="s">
        <v>300</v>
      </c>
      <c r="B7" t="s">
        <v>36</v>
      </c>
      <c r="C7">
        <v>1006</v>
      </c>
      <c r="AM7">
        <v>1006</v>
      </c>
    </row>
    <row r="8" spans="1:39" x14ac:dyDescent="0.3">
      <c r="A8" t="s">
        <v>301</v>
      </c>
      <c r="B8" t="s">
        <v>36</v>
      </c>
      <c r="C8">
        <v>1008</v>
      </c>
      <c r="AM8">
        <v>1008</v>
      </c>
    </row>
    <row r="9" spans="1:39" x14ac:dyDescent="0.3">
      <c r="A9" t="s">
        <v>302</v>
      </c>
      <c r="B9" t="s">
        <v>36</v>
      </c>
      <c r="C9">
        <v>1009</v>
      </c>
      <c r="AM9">
        <v>1009</v>
      </c>
    </row>
    <row r="10" spans="1:39" x14ac:dyDescent="0.3">
      <c r="A10" t="s">
        <v>42</v>
      </c>
      <c r="B10" t="s">
        <v>36</v>
      </c>
      <c r="C10">
        <v>1010</v>
      </c>
      <c r="AM10">
        <v>1010</v>
      </c>
    </row>
    <row r="11" spans="1:39" x14ac:dyDescent="0.3">
      <c r="A11" t="s">
        <v>303</v>
      </c>
      <c r="B11" t="s">
        <v>36</v>
      </c>
      <c r="C11">
        <v>1012</v>
      </c>
      <c r="AM11">
        <v>1012</v>
      </c>
    </row>
    <row r="12" spans="1:39" x14ac:dyDescent="0.3">
      <c r="A12" t="s">
        <v>304</v>
      </c>
      <c r="B12" t="s">
        <v>36</v>
      </c>
      <c r="C12">
        <v>1014</v>
      </c>
      <c r="AM12">
        <v>1014</v>
      </c>
    </row>
    <row r="13" spans="1:39" x14ac:dyDescent="0.3">
      <c r="A13" t="s">
        <v>305</v>
      </c>
      <c r="B13" t="s">
        <v>36</v>
      </c>
      <c r="C13">
        <v>1015</v>
      </c>
      <c r="AM13">
        <v>1015</v>
      </c>
    </row>
    <row r="14" spans="1:39" x14ac:dyDescent="0.3">
      <c r="A14" t="s">
        <v>306</v>
      </c>
      <c r="B14" t="s">
        <v>36</v>
      </c>
      <c r="C14">
        <v>1016</v>
      </c>
      <c r="AM14">
        <v>1016</v>
      </c>
    </row>
    <row r="15" spans="1:39" x14ac:dyDescent="0.3">
      <c r="A15" t="s">
        <v>307</v>
      </c>
      <c r="B15" t="s">
        <v>36</v>
      </c>
      <c r="C15">
        <v>1017</v>
      </c>
      <c r="AM15">
        <v>1017</v>
      </c>
    </row>
    <row r="16" spans="1:39" x14ac:dyDescent="0.3">
      <c r="A16" t="s">
        <v>308</v>
      </c>
      <c r="B16" t="s">
        <v>36</v>
      </c>
      <c r="C16">
        <v>1018</v>
      </c>
      <c r="AM16">
        <v>1018</v>
      </c>
    </row>
    <row r="17" spans="1:39" x14ac:dyDescent="0.3">
      <c r="A17" t="s">
        <v>309</v>
      </c>
      <c r="B17" t="s">
        <v>36</v>
      </c>
      <c r="C17">
        <v>1019</v>
      </c>
      <c r="AM17">
        <v>1019</v>
      </c>
    </row>
    <row r="18" spans="1:39" x14ac:dyDescent="0.3">
      <c r="A18" t="s">
        <v>310</v>
      </c>
      <c r="B18" t="s">
        <v>36</v>
      </c>
      <c r="C18">
        <v>1020</v>
      </c>
      <c r="AM18">
        <v>1020</v>
      </c>
    </row>
    <row r="19" spans="1:39" x14ac:dyDescent="0.3">
      <c r="A19" t="s">
        <v>311</v>
      </c>
      <c r="B19" t="s">
        <v>36</v>
      </c>
      <c r="C19">
        <v>1021</v>
      </c>
      <c r="AM19">
        <v>1021</v>
      </c>
    </row>
    <row r="20" spans="1:39" x14ac:dyDescent="0.3">
      <c r="A20" t="s">
        <v>312</v>
      </c>
      <c r="B20" t="s">
        <v>36</v>
      </c>
      <c r="C20">
        <v>1022</v>
      </c>
      <c r="AM20">
        <v>1022</v>
      </c>
    </row>
    <row r="21" spans="1:39" x14ac:dyDescent="0.3">
      <c r="A21" t="s">
        <v>313</v>
      </c>
      <c r="B21" t="s">
        <v>36</v>
      </c>
      <c r="C21">
        <v>1023</v>
      </c>
      <c r="AM21">
        <v>1023</v>
      </c>
    </row>
    <row r="22" spans="1:39" x14ac:dyDescent="0.3">
      <c r="A22" t="s">
        <v>314</v>
      </c>
      <c r="B22" t="s">
        <v>36</v>
      </c>
      <c r="C22">
        <v>1024</v>
      </c>
      <c r="AM22">
        <v>1024</v>
      </c>
    </row>
    <row r="23" spans="1:39" x14ac:dyDescent="0.3">
      <c r="A23" t="s">
        <v>315</v>
      </c>
      <c r="B23" t="s">
        <v>36</v>
      </c>
      <c r="C23">
        <v>1025</v>
      </c>
      <c r="AM23">
        <v>1025</v>
      </c>
    </row>
    <row r="24" spans="1:39" x14ac:dyDescent="0.3">
      <c r="A24" t="s">
        <v>316</v>
      </c>
      <c r="B24" t="s">
        <v>36</v>
      </c>
      <c r="C24">
        <v>1026</v>
      </c>
      <c r="AM24">
        <v>1026</v>
      </c>
    </row>
    <row r="25" spans="1:39" x14ac:dyDescent="0.3">
      <c r="A25" t="s">
        <v>317</v>
      </c>
      <c r="B25" t="s">
        <v>36</v>
      </c>
      <c r="C25">
        <v>1027</v>
      </c>
      <c r="AM25">
        <v>1027</v>
      </c>
    </row>
    <row r="26" spans="1:39" x14ac:dyDescent="0.3">
      <c r="A26" t="s">
        <v>318</v>
      </c>
      <c r="B26" t="s">
        <v>36</v>
      </c>
      <c r="C26">
        <v>1028</v>
      </c>
      <c r="AM26">
        <v>1028</v>
      </c>
    </row>
    <row r="27" spans="1:39" x14ac:dyDescent="0.3">
      <c r="A27" t="s">
        <v>319</v>
      </c>
      <c r="B27" t="s">
        <v>36</v>
      </c>
      <c r="C27">
        <v>1038</v>
      </c>
      <c r="AM27">
        <v>1038</v>
      </c>
    </row>
    <row r="28" spans="1:39" x14ac:dyDescent="0.3">
      <c r="A28" t="s">
        <v>320</v>
      </c>
      <c r="B28" t="s">
        <v>36</v>
      </c>
      <c r="C28">
        <v>1048</v>
      </c>
      <c r="AM28">
        <v>1048</v>
      </c>
    </row>
    <row r="29" spans="1:39" x14ac:dyDescent="0.3">
      <c r="A29" t="s">
        <v>321</v>
      </c>
      <c r="B29" t="s">
        <v>36</v>
      </c>
      <c r="C29">
        <v>1049</v>
      </c>
      <c r="AM29">
        <v>1049</v>
      </c>
    </row>
    <row r="30" spans="1:39" x14ac:dyDescent="0.3">
      <c r="A30" t="s">
        <v>322</v>
      </c>
      <c r="B30" t="s">
        <v>36</v>
      </c>
      <c r="C30">
        <v>1802</v>
      </c>
      <c r="AM30">
        <v>1802</v>
      </c>
    </row>
    <row r="31" spans="1:39" x14ac:dyDescent="0.3"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9" x14ac:dyDescent="0.3">
      <c r="A32" t="s">
        <v>323</v>
      </c>
      <c r="B32" t="s">
        <v>63</v>
      </c>
      <c r="C32">
        <v>2003</v>
      </c>
      <c r="AM32">
        <v>2003</v>
      </c>
    </row>
    <row r="33" spans="1:39" x14ac:dyDescent="0.3">
      <c r="A33" t="s">
        <v>324</v>
      </c>
      <c r="B33" t="s">
        <v>66</v>
      </c>
      <c r="C33">
        <v>2004</v>
      </c>
      <c r="AM33">
        <v>2004</v>
      </c>
    </row>
    <row r="34" spans="1:39" x14ac:dyDescent="0.3">
      <c r="A34" t="s">
        <v>325</v>
      </c>
      <c r="B34" t="s">
        <v>66</v>
      </c>
      <c r="C34">
        <v>2005</v>
      </c>
      <c r="AM34">
        <v>2005</v>
      </c>
    </row>
    <row r="35" spans="1:39" x14ac:dyDescent="0.3">
      <c r="A35" t="s">
        <v>326</v>
      </c>
      <c r="B35" t="s">
        <v>66</v>
      </c>
      <c r="C35">
        <v>2008</v>
      </c>
      <c r="AM35">
        <v>2008</v>
      </c>
    </row>
    <row r="36" spans="1:39" x14ac:dyDescent="0.3">
      <c r="A36" t="s">
        <v>327</v>
      </c>
      <c r="B36" t="s">
        <v>66</v>
      </c>
      <c r="C36">
        <v>2011</v>
      </c>
      <c r="AM36">
        <v>2011</v>
      </c>
    </row>
    <row r="37" spans="1:39" x14ac:dyDescent="0.3">
      <c r="A37" t="s">
        <v>328</v>
      </c>
      <c r="B37" t="s">
        <v>66</v>
      </c>
      <c r="C37">
        <v>2014</v>
      </c>
      <c r="AM37">
        <v>2014</v>
      </c>
    </row>
    <row r="38" spans="1:39" x14ac:dyDescent="0.3">
      <c r="A38" t="s">
        <v>329</v>
      </c>
      <c r="B38" t="s">
        <v>66</v>
      </c>
      <c r="C38">
        <v>2015</v>
      </c>
      <c r="AM38">
        <v>2015</v>
      </c>
    </row>
    <row r="39" spans="1:39" x14ac:dyDescent="0.3">
      <c r="A39" t="s">
        <v>330</v>
      </c>
      <c r="B39" t="s">
        <v>66</v>
      </c>
      <c r="C39">
        <v>2018</v>
      </c>
      <c r="AM39">
        <v>2018</v>
      </c>
    </row>
    <row r="40" spans="1:39" x14ac:dyDescent="0.3">
      <c r="A40" t="s">
        <v>331</v>
      </c>
      <c r="B40" t="s">
        <v>63</v>
      </c>
      <c r="C40">
        <v>2020</v>
      </c>
      <c r="AM40">
        <v>2020</v>
      </c>
    </row>
    <row r="41" spans="1:39" x14ac:dyDescent="0.3">
      <c r="A41" t="s">
        <v>74</v>
      </c>
      <c r="B41" t="s">
        <v>66</v>
      </c>
      <c r="C41">
        <v>2021</v>
      </c>
      <c r="AM41">
        <v>2021</v>
      </c>
    </row>
    <row r="42" spans="1:39" x14ac:dyDescent="0.3">
      <c r="A42" t="s">
        <v>333</v>
      </c>
      <c r="B42" t="s">
        <v>66</v>
      </c>
      <c r="C42">
        <v>2030</v>
      </c>
      <c r="AM42">
        <v>2030</v>
      </c>
    </row>
    <row r="43" spans="1:39" x14ac:dyDescent="0.3">
      <c r="A43" t="s">
        <v>334</v>
      </c>
      <c r="B43" t="s">
        <v>63</v>
      </c>
      <c r="C43">
        <v>2036</v>
      </c>
      <c r="AM43">
        <v>2036</v>
      </c>
    </row>
    <row r="44" spans="1:39" x14ac:dyDescent="0.3">
      <c r="A44" t="s">
        <v>335</v>
      </c>
      <c r="B44" t="s">
        <v>63</v>
      </c>
      <c r="C44">
        <v>2037</v>
      </c>
      <c r="AM44">
        <v>2037</v>
      </c>
    </row>
    <row r="45" spans="1:39" x14ac:dyDescent="0.3">
      <c r="A45" t="s">
        <v>336</v>
      </c>
      <c r="B45" t="s">
        <v>63</v>
      </c>
      <c r="C45">
        <v>2038</v>
      </c>
      <c r="AM45">
        <v>2038</v>
      </c>
    </row>
    <row r="46" spans="1:39" x14ac:dyDescent="0.3">
      <c r="A46" t="s">
        <v>337</v>
      </c>
      <c r="B46" t="s">
        <v>63</v>
      </c>
      <c r="C46">
        <v>2039</v>
      </c>
      <c r="AM46">
        <v>2039</v>
      </c>
    </row>
    <row r="47" spans="1:39" x14ac:dyDescent="0.3">
      <c r="A47" t="s">
        <v>338</v>
      </c>
      <c r="B47" t="s">
        <v>66</v>
      </c>
      <c r="C47">
        <v>2040</v>
      </c>
      <c r="AM47">
        <v>2040</v>
      </c>
    </row>
    <row r="48" spans="1:39" x14ac:dyDescent="0.3">
      <c r="A48" t="s">
        <v>339</v>
      </c>
      <c r="B48" t="s">
        <v>86</v>
      </c>
      <c r="C48">
        <v>2048</v>
      </c>
      <c r="AM48">
        <v>2048</v>
      </c>
    </row>
    <row r="49" spans="1:39" x14ac:dyDescent="0.3">
      <c r="A49" t="s">
        <v>340</v>
      </c>
      <c r="B49" t="s">
        <v>66</v>
      </c>
      <c r="C49">
        <v>2054</v>
      </c>
      <c r="AM49">
        <v>2054</v>
      </c>
    </row>
    <row r="50" spans="1:39" x14ac:dyDescent="0.3">
      <c r="A50" t="s">
        <v>341</v>
      </c>
      <c r="B50" t="s">
        <v>66</v>
      </c>
      <c r="C50">
        <v>2055</v>
      </c>
      <c r="AM50">
        <v>2055</v>
      </c>
    </row>
    <row r="51" spans="1:39" x14ac:dyDescent="0.3">
      <c r="A51" t="s">
        <v>342</v>
      </c>
      <c r="B51" t="s">
        <v>63</v>
      </c>
      <c r="C51">
        <v>2056</v>
      </c>
      <c r="AM51">
        <v>2056</v>
      </c>
    </row>
    <row r="52" spans="1:39" x14ac:dyDescent="0.3">
      <c r="A52" t="s">
        <v>343</v>
      </c>
      <c r="B52" t="s">
        <v>63</v>
      </c>
      <c r="C52">
        <v>2057</v>
      </c>
      <c r="AM52">
        <v>2057</v>
      </c>
    </row>
    <row r="53" spans="1:39" x14ac:dyDescent="0.3">
      <c r="A53" t="s">
        <v>344</v>
      </c>
      <c r="B53" t="s">
        <v>63</v>
      </c>
      <c r="C53">
        <v>2058</v>
      </c>
      <c r="AM53">
        <v>2058</v>
      </c>
    </row>
    <row r="54" spans="1:39" x14ac:dyDescent="0.3">
      <c r="A54" t="s">
        <v>345</v>
      </c>
      <c r="B54" t="s">
        <v>63</v>
      </c>
      <c r="C54">
        <v>2059</v>
      </c>
      <c r="AM54">
        <v>2059</v>
      </c>
    </row>
    <row r="55" spans="1:39" x14ac:dyDescent="0.3">
      <c r="A55" t="s">
        <v>346</v>
      </c>
      <c r="B55" t="s">
        <v>63</v>
      </c>
      <c r="C55">
        <v>2060</v>
      </c>
      <c r="AM55">
        <v>2060</v>
      </c>
    </row>
    <row r="56" spans="1:39" x14ac:dyDescent="0.3">
      <c r="A56" t="s">
        <v>347</v>
      </c>
      <c r="B56" t="s">
        <v>66</v>
      </c>
      <c r="C56">
        <v>2062</v>
      </c>
      <c r="AM56">
        <v>2062</v>
      </c>
    </row>
    <row r="57" spans="1:39" x14ac:dyDescent="0.3">
      <c r="A57" t="s">
        <v>348</v>
      </c>
      <c r="B57" t="s">
        <v>66</v>
      </c>
      <c r="C57">
        <v>2063</v>
      </c>
      <c r="AM57">
        <v>2063</v>
      </c>
    </row>
    <row r="58" spans="1:39" x14ac:dyDescent="0.3">
      <c r="A58" t="s">
        <v>349</v>
      </c>
      <c r="B58" t="s">
        <v>63</v>
      </c>
      <c r="C58">
        <v>2064</v>
      </c>
      <c r="AM58">
        <v>2064</v>
      </c>
    </row>
    <row r="59" spans="1:39" x14ac:dyDescent="0.3">
      <c r="A59" t="s">
        <v>350</v>
      </c>
      <c r="B59" t="s">
        <v>63</v>
      </c>
      <c r="C59">
        <v>2065</v>
      </c>
      <c r="AM59">
        <v>2065</v>
      </c>
    </row>
    <row r="60" spans="1:39" x14ac:dyDescent="0.3">
      <c r="A60" t="s">
        <v>98</v>
      </c>
      <c r="B60" t="s">
        <v>66</v>
      </c>
      <c r="C60">
        <v>2067</v>
      </c>
      <c r="AM60">
        <v>2067</v>
      </c>
    </row>
    <row r="61" spans="1:39" x14ac:dyDescent="0.3">
      <c r="A61" t="s">
        <v>99</v>
      </c>
      <c r="B61" t="s">
        <v>63</v>
      </c>
      <c r="C61">
        <v>2068</v>
      </c>
      <c r="AM61">
        <v>2068</v>
      </c>
    </row>
    <row r="62" spans="1:39" x14ac:dyDescent="0.3">
      <c r="A62" t="s">
        <v>351</v>
      </c>
      <c r="B62" t="s">
        <v>63</v>
      </c>
      <c r="C62">
        <v>2070</v>
      </c>
      <c r="AM62">
        <v>2070</v>
      </c>
    </row>
    <row r="63" spans="1:39" x14ac:dyDescent="0.3">
      <c r="A63" t="s">
        <v>352</v>
      </c>
      <c r="B63" t="s">
        <v>63</v>
      </c>
      <c r="C63">
        <v>2072</v>
      </c>
      <c r="AM63">
        <v>2072</v>
      </c>
    </row>
    <row r="64" spans="1:39" x14ac:dyDescent="0.3">
      <c r="A64" t="s">
        <v>353</v>
      </c>
      <c r="B64" t="s">
        <v>63</v>
      </c>
      <c r="C64">
        <v>2073</v>
      </c>
      <c r="AM64">
        <v>2073</v>
      </c>
    </row>
    <row r="65" spans="1:39" x14ac:dyDescent="0.3">
      <c r="A65" t="s">
        <v>354</v>
      </c>
      <c r="B65" t="s">
        <v>63</v>
      </c>
      <c r="C65">
        <v>2075</v>
      </c>
      <c r="AM65">
        <v>2075</v>
      </c>
    </row>
    <row r="66" spans="1:39" x14ac:dyDescent="0.3">
      <c r="A66" t="s">
        <v>355</v>
      </c>
      <c r="B66" t="s">
        <v>63</v>
      </c>
      <c r="C66">
        <v>2078</v>
      </c>
      <c r="AM66">
        <v>2078</v>
      </c>
    </row>
    <row r="67" spans="1:39" x14ac:dyDescent="0.3">
      <c r="A67" t="s">
        <v>357</v>
      </c>
      <c r="B67" t="s">
        <v>63</v>
      </c>
      <c r="C67">
        <v>2082</v>
      </c>
      <c r="AM67">
        <v>2082</v>
      </c>
    </row>
    <row r="68" spans="1:39" x14ac:dyDescent="0.3">
      <c r="A68" t="s">
        <v>358</v>
      </c>
      <c r="B68" t="s">
        <v>63</v>
      </c>
      <c r="C68">
        <v>2086</v>
      </c>
      <c r="AM68">
        <v>2086</v>
      </c>
    </row>
    <row r="69" spans="1:39" x14ac:dyDescent="0.3">
      <c r="A69" t="s">
        <v>359</v>
      </c>
      <c r="B69" t="s">
        <v>66</v>
      </c>
      <c r="C69">
        <v>2093</v>
      </c>
      <c r="AM69">
        <v>2093</v>
      </c>
    </row>
    <row r="70" spans="1:39" x14ac:dyDescent="0.3">
      <c r="A70" t="s">
        <v>360</v>
      </c>
      <c r="B70" t="s">
        <v>63</v>
      </c>
      <c r="C70">
        <v>2096</v>
      </c>
      <c r="AM70">
        <v>2096</v>
      </c>
    </row>
    <row r="71" spans="1:39" x14ac:dyDescent="0.3">
      <c r="A71" t="s">
        <v>361</v>
      </c>
      <c r="B71" t="s">
        <v>66</v>
      </c>
      <c r="C71">
        <v>2097</v>
      </c>
      <c r="AM71">
        <v>2097</v>
      </c>
    </row>
    <row r="72" spans="1:39" x14ac:dyDescent="0.3">
      <c r="A72" t="s">
        <v>362</v>
      </c>
      <c r="B72" t="s">
        <v>63</v>
      </c>
      <c r="C72">
        <v>2098</v>
      </c>
      <c r="AM72">
        <v>2098</v>
      </c>
    </row>
    <row r="73" spans="1:39" x14ac:dyDescent="0.3">
      <c r="A73" t="s">
        <v>363</v>
      </c>
      <c r="B73" t="s">
        <v>66</v>
      </c>
      <c r="C73">
        <v>2099</v>
      </c>
      <c r="AM73">
        <v>2099</v>
      </c>
    </row>
    <row r="74" spans="1:39" x14ac:dyDescent="0.3">
      <c r="A74" t="s">
        <v>364</v>
      </c>
      <c r="B74" t="s">
        <v>63</v>
      </c>
      <c r="C74">
        <v>2100</v>
      </c>
      <c r="AM74">
        <v>2100</v>
      </c>
    </row>
    <row r="75" spans="1:39" x14ac:dyDescent="0.3">
      <c r="A75" t="s">
        <v>365</v>
      </c>
      <c r="B75" t="s">
        <v>63</v>
      </c>
      <c r="C75">
        <v>2102</v>
      </c>
      <c r="AM75">
        <v>2102</v>
      </c>
    </row>
    <row r="76" spans="1:39" x14ac:dyDescent="0.3">
      <c r="A76" t="s">
        <v>366</v>
      </c>
      <c r="B76" t="s">
        <v>63</v>
      </c>
      <c r="C76">
        <v>2103</v>
      </c>
      <c r="AM76">
        <v>2103</v>
      </c>
    </row>
    <row r="77" spans="1:39" x14ac:dyDescent="0.3">
      <c r="A77" t="s">
        <v>367</v>
      </c>
      <c r="B77" t="s">
        <v>66</v>
      </c>
      <c r="C77">
        <v>2108</v>
      </c>
      <c r="AM77">
        <v>2108</v>
      </c>
    </row>
    <row r="78" spans="1:39" x14ac:dyDescent="0.3">
      <c r="A78" t="s">
        <v>368</v>
      </c>
      <c r="B78" t="s">
        <v>63</v>
      </c>
      <c r="C78">
        <v>2109</v>
      </c>
      <c r="AM78">
        <v>2109</v>
      </c>
    </row>
    <row r="79" spans="1:39" x14ac:dyDescent="0.3">
      <c r="A79" t="s">
        <v>369</v>
      </c>
      <c r="B79" t="s">
        <v>63</v>
      </c>
      <c r="C79">
        <v>2110</v>
      </c>
      <c r="AM79">
        <v>2110</v>
      </c>
    </row>
    <row r="80" spans="1:39" x14ac:dyDescent="0.3">
      <c r="A80" t="s">
        <v>370</v>
      </c>
      <c r="B80" t="s">
        <v>66</v>
      </c>
      <c r="C80">
        <v>2115</v>
      </c>
      <c r="AM80">
        <v>2115</v>
      </c>
    </row>
    <row r="81" spans="1:39" x14ac:dyDescent="0.3">
      <c r="A81" t="s">
        <v>371</v>
      </c>
      <c r="B81" t="s">
        <v>63</v>
      </c>
      <c r="C81">
        <v>2117</v>
      </c>
      <c r="AM81">
        <v>2117</v>
      </c>
    </row>
    <row r="82" spans="1:39" x14ac:dyDescent="0.3">
      <c r="A82" t="s">
        <v>372</v>
      </c>
      <c r="B82" t="s">
        <v>66</v>
      </c>
      <c r="C82">
        <v>2119</v>
      </c>
      <c r="AM82">
        <v>2119</v>
      </c>
    </row>
    <row r="83" spans="1:39" x14ac:dyDescent="0.3">
      <c r="A83" t="s">
        <v>373</v>
      </c>
      <c r="B83" t="s">
        <v>63</v>
      </c>
      <c r="C83">
        <v>2121</v>
      </c>
      <c r="AM83">
        <v>2121</v>
      </c>
    </row>
    <row r="84" spans="1:39" x14ac:dyDescent="0.3">
      <c r="A84" t="s">
        <v>374</v>
      </c>
      <c r="B84" t="s">
        <v>63</v>
      </c>
      <c r="C84">
        <v>2122</v>
      </c>
      <c r="AM84">
        <v>2122</v>
      </c>
    </row>
    <row r="85" spans="1:39" x14ac:dyDescent="0.3">
      <c r="A85" t="s">
        <v>122</v>
      </c>
      <c r="B85" t="s">
        <v>66</v>
      </c>
      <c r="C85">
        <v>2127</v>
      </c>
      <c r="AM85">
        <v>2127</v>
      </c>
    </row>
    <row r="86" spans="1:39" x14ac:dyDescent="0.3">
      <c r="A86" t="s">
        <v>375</v>
      </c>
      <c r="B86" t="s">
        <v>63</v>
      </c>
      <c r="C86">
        <v>2132</v>
      </c>
      <c r="AM86">
        <v>2132</v>
      </c>
    </row>
    <row r="87" spans="1:39" x14ac:dyDescent="0.3">
      <c r="A87" t="s">
        <v>376</v>
      </c>
      <c r="B87" t="s">
        <v>63</v>
      </c>
      <c r="C87">
        <v>2136</v>
      </c>
      <c r="AM87">
        <v>2136</v>
      </c>
    </row>
    <row r="88" spans="1:39" x14ac:dyDescent="0.3">
      <c r="A88" t="s">
        <v>377</v>
      </c>
      <c r="B88" t="s">
        <v>63</v>
      </c>
      <c r="C88">
        <v>2138</v>
      </c>
      <c r="AM88">
        <v>2138</v>
      </c>
    </row>
    <row r="89" spans="1:39" x14ac:dyDescent="0.3">
      <c r="A89" t="s">
        <v>378</v>
      </c>
      <c r="B89" t="s">
        <v>63</v>
      </c>
      <c r="C89">
        <v>2141</v>
      </c>
      <c r="AM89">
        <v>2141</v>
      </c>
    </row>
    <row r="90" spans="1:39" x14ac:dyDescent="0.3">
      <c r="A90" t="s">
        <v>379</v>
      </c>
      <c r="B90" t="s">
        <v>66</v>
      </c>
      <c r="C90">
        <v>2142</v>
      </c>
      <c r="AM90">
        <v>2142</v>
      </c>
    </row>
    <row r="91" spans="1:39" x14ac:dyDescent="0.3">
      <c r="A91" t="s">
        <v>380</v>
      </c>
      <c r="B91" t="s">
        <v>63</v>
      </c>
      <c r="C91">
        <v>2144</v>
      </c>
      <c r="AM91">
        <v>2144</v>
      </c>
    </row>
    <row r="92" spans="1:39" x14ac:dyDescent="0.3">
      <c r="A92" t="s">
        <v>381</v>
      </c>
      <c r="B92" t="s">
        <v>63</v>
      </c>
      <c r="C92">
        <v>2146</v>
      </c>
      <c r="AM92">
        <v>2146</v>
      </c>
    </row>
    <row r="93" spans="1:39" x14ac:dyDescent="0.3">
      <c r="A93" t="s">
        <v>382</v>
      </c>
      <c r="B93" t="s">
        <v>66</v>
      </c>
      <c r="C93">
        <v>2149</v>
      </c>
      <c r="AM93">
        <v>2149</v>
      </c>
    </row>
    <row r="94" spans="1:39" x14ac:dyDescent="0.3">
      <c r="A94" t="s">
        <v>383</v>
      </c>
      <c r="B94" t="s">
        <v>66</v>
      </c>
      <c r="C94">
        <v>2150</v>
      </c>
      <c r="AM94">
        <v>2150</v>
      </c>
    </row>
    <row r="95" spans="1:39" x14ac:dyDescent="0.3">
      <c r="A95" t="s">
        <v>384</v>
      </c>
      <c r="B95" t="s">
        <v>63</v>
      </c>
      <c r="C95">
        <v>2156</v>
      </c>
      <c r="AM95">
        <v>2156</v>
      </c>
    </row>
    <row r="96" spans="1:39" x14ac:dyDescent="0.3">
      <c r="A96" t="s">
        <v>385</v>
      </c>
      <c r="B96" t="s">
        <v>66</v>
      </c>
      <c r="C96">
        <v>2157</v>
      </c>
      <c r="AM96">
        <v>2157</v>
      </c>
    </row>
    <row r="97" spans="1:39" x14ac:dyDescent="0.3">
      <c r="A97" t="s">
        <v>386</v>
      </c>
      <c r="B97" t="s">
        <v>66</v>
      </c>
      <c r="C97">
        <v>2161</v>
      </c>
      <c r="AM97">
        <v>2161</v>
      </c>
    </row>
    <row r="98" spans="1:39" x14ac:dyDescent="0.3">
      <c r="A98" t="s">
        <v>387</v>
      </c>
      <c r="B98" t="s">
        <v>63</v>
      </c>
      <c r="C98">
        <v>2162</v>
      </c>
      <c r="AM98">
        <v>2162</v>
      </c>
    </row>
    <row r="99" spans="1:39" x14ac:dyDescent="0.3">
      <c r="A99" t="s">
        <v>388</v>
      </c>
      <c r="B99" t="s">
        <v>66</v>
      </c>
      <c r="C99">
        <v>2169</v>
      </c>
      <c r="AM99">
        <v>2169</v>
      </c>
    </row>
    <row r="100" spans="1:39" x14ac:dyDescent="0.3">
      <c r="A100" t="s">
        <v>389</v>
      </c>
      <c r="B100" t="s">
        <v>63</v>
      </c>
      <c r="C100">
        <v>2170</v>
      </c>
      <c r="AM100">
        <v>2170</v>
      </c>
    </row>
    <row r="101" spans="1:39" x14ac:dyDescent="0.3">
      <c r="A101" t="s">
        <v>390</v>
      </c>
      <c r="B101" t="s">
        <v>63</v>
      </c>
      <c r="C101">
        <v>2171</v>
      </c>
      <c r="AM101">
        <v>2171</v>
      </c>
    </row>
    <row r="102" spans="1:39" x14ac:dyDescent="0.3">
      <c r="A102" t="s">
        <v>391</v>
      </c>
      <c r="B102" t="s">
        <v>66</v>
      </c>
      <c r="C102">
        <v>2176</v>
      </c>
      <c r="AM102">
        <v>2176</v>
      </c>
    </row>
    <row r="103" spans="1:39" x14ac:dyDescent="0.3">
      <c r="A103" t="s">
        <v>392</v>
      </c>
      <c r="B103" t="s">
        <v>66</v>
      </c>
      <c r="C103">
        <v>2178</v>
      </c>
      <c r="AM103">
        <v>2178</v>
      </c>
    </row>
    <row r="104" spans="1:39" x14ac:dyDescent="0.3">
      <c r="A104" t="s">
        <v>393</v>
      </c>
      <c r="B104" t="s">
        <v>63</v>
      </c>
      <c r="C104">
        <v>2180</v>
      </c>
      <c r="AM104">
        <v>2180</v>
      </c>
    </row>
    <row r="105" spans="1:39" x14ac:dyDescent="0.3">
      <c r="A105" t="s">
        <v>394</v>
      </c>
      <c r="B105" t="s">
        <v>63</v>
      </c>
      <c r="C105">
        <v>2181</v>
      </c>
      <c r="AM105">
        <v>2181</v>
      </c>
    </row>
    <row r="106" spans="1:39" x14ac:dyDescent="0.3">
      <c r="A106" t="s">
        <v>141</v>
      </c>
      <c r="B106" t="s">
        <v>66</v>
      </c>
      <c r="C106">
        <v>2184</v>
      </c>
      <c r="AM106">
        <v>2184</v>
      </c>
    </row>
    <row r="107" spans="1:39" x14ac:dyDescent="0.3">
      <c r="A107" t="s">
        <v>395</v>
      </c>
      <c r="B107" t="s">
        <v>66</v>
      </c>
      <c r="C107">
        <v>2185</v>
      </c>
      <c r="AM107">
        <v>2185</v>
      </c>
    </row>
    <row r="108" spans="1:39" x14ac:dyDescent="0.3">
      <c r="A108" t="s">
        <v>396</v>
      </c>
      <c r="B108" t="s">
        <v>63</v>
      </c>
      <c r="C108">
        <v>2186</v>
      </c>
      <c r="AM108">
        <v>2186</v>
      </c>
    </row>
    <row r="109" spans="1:39" x14ac:dyDescent="0.3">
      <c r="A109" t="s">
        <v>397</v>
      </c>
      <c r="B109" t="s">
        <v>63</v>
      </c>
      <c r="C109">
        <v>2187</v>
      </c>
      <c r="AM109">
        <v>2187</v>
      </c>
    </row>
    <row r="110" spans="1:39" x14ac:dyDescent="0.3">
      <c r="A110" t="s">
        <v>398</v>
      </c>
      <c r="B110" t="s">
        <v>63</v>
      </c>
      <c r="C110">
        <v>2188</v>
      </c>
      <c r="AM110">
        <v>2188</v>
      </c>
    </row>
    <row r="111" spans="1:39" x14ac:dyDescent="0.3">
      <c r="A111" t="s">
        <v>399</v>
      </c>
      <c r="B111" t="s">
        <v>66</v>
      </c>
      <c r="C111">
        <v>2189</v>
      </c>
      <c r="AM111">
        <v>2189</v>
      </c>
    </row>
    <row r="112" spans="1:39" x14ac:dyDescent="0.3">
      <c r="A112" t="s">
        <v>400</v>
      </c>
      <c r="B112" t="s">
        <v>66</v>
      </c>
      <c r="C112">
        <v>2191</v>
      </c>
      <c r="AM112">
        <v>2191</v>
      </c>
    </row>
    <row r="113" spans="1:39" x14ac:dyDescent="0.3">
      <c r="A113" t="s">
        <v>401</v>
      </c>
      <c r="B113" t="s">
        <v>63</v>
      </c>
      <c r="C113">
        <v>2194</v>
      </c>
      <c r="AM113">
        <v>2194</v>
      </c>
    </row>
    <row r="114" spans="1:39" x14ac:dyDescent="0.3">
      <c r="A114" t="s">
        <v>402</v>
      </c>
      <c r="B114" t="s">
        <v>63</v>
      </c>
      <c r="C114">
        <v>2195</v>
      </c>
      <c r="AM114">
        <v>2195</v>
      </c>
    </row>
    <row r="115" spans="1:39" x14ac:dyDescent="0.3">
      <c r="A115" t="s">
        <v>403</v>
      </c>
      <c r="B115" t="s">
        <v>63</v>
      </c>
      <c r="C115">
        <v>2196</v>
      </c>
      <c r="AM115">
        <v>2196</v>
      </c>
    </row>
    <row r="116" spans="1:39" x14ac:dyDescent="0.3">
      <c r="A116" t="s">
        <v>404</v>
      </c>
      <c r="B116" t="s">
        <v>66</v>
      </c>
      <c r="C116">
        <v>2204</v>
      </c>
      <c r="AM116">
        <v>2204</v>
      </c>
    </row>
    <row r="117" spans="1:39" x14ac:dyDescent="0.3">
      <c r="A117" t="s">
        <v>405</v>
      </c>
      <c r="C117">
        <v>2211</v>
      </c>
      <c r="AM117">
        <v>2211</v>
      </c>
    </row>
    <row r="118" spans="1:39" x14ac:dyDescent="0.3">
      <c r="A118" t="s">
        <v>406</v>
      </c>
      <c r="B118" t="s">
        <v>66</v>
      </c>
      <c r="C118">
        <v>2227</v>
      </c>
      <c r="AM118">
        <v>2227</v>
      </c>
    </row>
    <row r="119" spans="1:39" x14ac:dyDescent="0.3">
      <c r="A119" t="s">
        <v>407</v>
      </c>
      <c r="B119" t="s">
        <v>66</v>
      </c>
      <c r="C119">
        <v>2231</v>
      </c>
      <c r="AM119">
        <v>2231</v>
      </c>
    </row>
    <row r="120" spans="1:39" x14ac:dyDescent="0.3">
      <c r="A120" t="s">
        <v>408</v>
      </c>
      <c r="B120" t="s">
        <v>66</v>
      </c>
      <c r="C120">
        <v>2238</v>
      </c>
      <c r="AM120">
        <v>2238</v>
      </c>
    </row>
    <row r="121" spans="1:39" x14ac:dyDescent="0.3">
      <c r="A121" t="s">
        <v>409</v>
      </c>
      <c r="B121" t="s">
        <v>66</v>
      </c>
      <c r="C121">
        <v>2239</v>
      </c>
      <c r="AM121">
        <v>2239</v>
      </c>
    </row>
    <row r="122" spans="1:39" x14ac:dyDescent="0.3">
      <c r="A122" t="s">
        <v>410</v>
      </c>
      <c r="B122" t="s">
        <v>66</v>
      </c>
      <c r="C122">
        <v>2245</v>
      </c>
      <c r="AM122">
        <v>2245</v>
      </c>
    </row>
    <row r="123" spans="1:39" x14ac:dyDescent="0.3">
      <c r="A123" t="s">
        <v>151</v>
      </c>
      <c r="B123" t="s">
        <v>66</v>
      </c>
      <c r="C123">
        <v>2251</v>
      </c>
      <c r="AM123">
        <v>2251</v>
      </c>
    </row>
    <row r="124" spans="1:39" x14ac:dyDescent="0.3">
      <c r="A124" t="s">
        <v>412</v>
      </c>
      <c r="B124" t="s">
        <v>66</v>
      </c>
      <c r="C124">
        <v>2293</v>
      </c>
      <c r="AM124">
        <v>2293</v>
      </c>
    </row>
    <row r="125" spans="1:39" x14ac:dyDescent="0.3">
      <c r="A125" t="s">
        <v>413</v>
      </c>
      <c r="B125" t="s">
        <v>63</v>
      </c>
      <c r="C125">
        <v>2299</v>
      </c>
      <c r="AM125">
        <v>2299</v>
      </c>
    </row>
    <row r="126" spans="1:39" x14ac:dyDescent="0.3">
      <c r="A126" t="s">
        <v>155</v>
      </c>
      <c r="B126" t="s">
        <v>66</v>
      </c>
      <c r="C126">
        <v>2300</v>
      </c>
      <c r="AM126">
        <v>2300</v>
      </c>
    </row>
    <row r="127" spans="1:39" x14ac:dyDescent="0.3">
      <c r="A127" t="s">
        <v>414</v>
      </c>
      <c r="B127" t="s">
        <v>66</v>
      </c>
      <c r="C127">
        <v>2308</v>
      </c>
      <c r="AM127">
        <v>2308</v>
      </c>
    </row>
    <row r="128" spans="1:39" x14ac:dyDescent="0.3">
      <c r="A128" t="s">
        <v>415</v>
      </c>
      <c r="B128" t="s">
        <v>63</v>
      </c>
      <c r="C128">
        <v>2309</v>
      </c>
      <c r="AM128">
        <v>2309</v>
      </c>
    </row>
    <row r="129" spans="1:39" x14ac:dyDescent="0.3">
      <c r="A129" t="s">
        <v>416</v>
      </c>
      <c r="B129" t="s">
        <v>66</v>
      </c>
      <c r="C129">
        <v>2317</v>
      </c>
      <c r="AM129">
        <v>2317</v>
      </c>
    </row>
    <row r="130" spans="1:39" x14ac:dyDescent="0.3">
      <c r="A130" t="s">
        <v>417</v>
      </c>
      <c r="B130" t="s">
        <v>66</v>
      </c>
      <c r="C130">
        <v>2402</v>
      </c>
      <c r="AM130">
        <v>2402</v>
      </c>
    </row>
    <row r="131" spans="1:39" x14ac:dyDescent="0.3">
      <c r="A131" t="s">
        <v>418</v>
      </c>
      <c r="B131" t="s">
        <v>66</v>
      </c>
      <c r="C131">
        <v>2429</v>
      </c>
      <c r="AM131">
        <v>2429</v>
      </c>
    </row>
    <row r="132" spans="1:39" x14ac:dyDescent="0.3">
      <c r="A132" t="s">
        <v>419</v>
      </c>
      <c r="B132" t="s">
        <v>63</v>
      </c>
      <c r="C132">
        <v>2434</v>
      </c>
      <c r="AM132">
        <v>2434</v>
      </c>
    </row>
    <row r="133" spans="1:39" x14ac:dyDescent="0.3">
      <c r="A133" t="s">
        <v>163</v>
      </c>
      <c r="B133" t="s">
        <v>66</v>
      </c>
      <c r="C133">
        <v>2435</v>
      </c>
      <c r="AM133">
        <v>2435</v>
      </c>
    </row>
    <row r="134" spans="1:39" x14ac:dyDescent="0.3">
      <c r="A134" t="s">
        <v>420</v>
      </c>
      <c r="B134" t="s">
        <v>66</v>
      </c>
      <c r="C134">
        <v>2441</v>
      </c>
      <c r="AM134">
        <v>2441</v>
      </c>
    </row>
    <row r="135" spans="1:39" x14ac:dyDescent="0.3">
      <c r="A135" t="s">
        <v>421</v>
      </c>
      <c r="B135" t="s">
        <v>63</v>
      </c>
      <c r="C135">
        <v>2443</v>
      </c>
      <c r="AM135">
        <v>2443</v>
      </c>
    </row>
    <row r="136" spans="1:39" x14ac:dyDescent="0.3">
      <c r="A136" t="s">
        <v>422</v>
      </c>
      <c r="B136" t="s">
        <v>63</v>
      </c>
      <c r="C136">
        <v>2447</v>
      </c>
      <c r="AM136">
        <v>2447</v>
      </c>
    </row>
    <row r="137" spans="1:39" x14ac:dyDescent="0.3">
      <c r="A137" t="s">
        <v>423</v>
      </c>
      <c r="B137" t="s">
        <v>63</v>
      </c>
      <c r="C137">
        <v>2449</v>
      </c>
      <c r="AM137">
        <v>2449</v>
      </c>
    </row>
    <row r="138" spans="1:39" x14ac:dyDescent="0.3">
      <c r="A138" t="s">
        <v>424</v>
      </c>
      <c r="B138" t="s">
        <v>63</v>
      </c>
      <c r="C138">
        <v>2450</v>
      </c>
      <c r="AM138">
        <v>2450</v>
      </c>
    </row>
    <row r="139" spans="1:39" x14ac:dyDescent="0.3">
      <c r="A139" t="s">
        <v>425</v>
      </c>
      <c r="B139" t="s">
        <v>63</v>
      </c>
      <c r="C139">
        <v>2453</v>
      </c>
      <c r="AM139">
        <v>2453</v>
      </c>
    </row>
    <row r="140" spans="1:39" x14ac:dyDescent="0.3">
      <c r="A140" t="s">
        <v>426</v>
      </c>
      <c r="B140" t="s">
        <v>66</v>
      </c>
      <c r="C140">
        <v>2454</v>
      </c>
      <c r="AM140">
        <v>2454</v>
      </c>
    </row>
    <row r="141" spans="1:39" x14ac:dyDescent="0.3">
      <c r="A141" t="s">
        <v>427</v>
      </c>
      <c r="B141" t="s">
        <v>63</v>
      </c>
      <c r="C141">
        <v>2455</v>
      </c>
      <c r="AM141">
        <v>2455</v>
      </c>
    </row>
    <row r="142" spans="1:39" x14ac:dyDescent="0.3">
      <c r="A142" t="s">
        <v>172</v>
      </c>
      <c r="B142" t="s">
        <v>66</v>
      </c>
      <c r="C142">
        <v>2457</v>
      </c>
      <c r="AM142">
        <v>2457</v>
      </c>
    </row>
    <row r="143" spans="1:39" x14ac:dyDescent="0.3">
      <c r="A143" t="s">
        <v>428</v>
      </c>
      <c r="B143" t="s">
        <v>63</v>
      </c>
      <c r="C143">
        <v>2458</v>
      </c>
      <c r="AM143">
        <v>2458</v>
      </c>
    </row>
    <row r="144" spans="1:39" x14ac:dyDescent="0.3">
      <c r="A144" t="s">
        <v>429</v>
      </c>
      <c r="B144" t="s">
        <v>63</v>
      </c>
      <c r="C144">
        <v>2460</v>
      </c>
      <c r="AM144">
        <v>2460</v>
      </c>
    </row>
    <row r="145" spans="1:39" x14ac:dyDescent="0.3">
      <c r="A145" t="s">
        <v>430</v>
      </c>
      <c r="B145" t="s">
        <v>63</v>
      </c>
      <c r="C145">
        <v>2463</v>
      </c>
      <c r="AM145">
        <v>2463</v>
      </c>
    </row>
    <row r="146" spans="1:39" x14ac:dyDescent="0.3">
      <c r="A146" t="s">
        <v>431</v>
      </c>
      <c r="B146" t="s">
        <v>66</v>
      </c>
      <c r="C146">
        <v>2465</v>
      </c>
      <c r="AM146">
        <v>2465</v>
      </c>
    </row>
    <row r="147" spans="1:39" x14ac:dyDescent="0.3">
      <c r="A147" t="s">
        <v>432</v>
      </c>
      <c r="B147" t="s">
        <v>66</v>
      </c>
      <c r="C147">
        <v>2466</v>
      </c>
      <c r="AM147">
        <v>2466</v>
      </c>
    </row>
    <row r="148" spans="1:39" x14ac:dyDescent="0.3">
      <c r="A148" t="s">
        <v>433</v>
      </c>
      <c r="B148" t="s">
        <v>63</v>
      </c>
      <c r="C148">
        <v>2471</v>
      </c>
      <c r="AM148">
        <v>2471</v>
      </c>
    </row>
    <row r="149" spans="1:39" x14ac:dyDescent="0.3">
      <c r="A149" t="s">
        <v>434</v>
      </c>
      <c r="B149" t="s">
        <v>66</v>
      </c>
      <c r="C149">
        <v>2478</v>
      </c>
      <c r="AM149">
        <v>2478</v>
      </c>
    </row>
    <row r="150" spans="1:39" x14ac:dyDescent="0.3">
      <c r="A150" t="s">
        <v>435</v>
      </c>
      <c r="B150" t="s">
        <v>66</v>
      </c>
      <c r="C150">
        <v>2479</v>
      </c>
      <c r="AM150">
        <v>2479</v>
      </c>
    </row>
    <row r="151" spans="1:39" x14ac:dyDescent="0.3">
      <c r="A151" t="s">
        <v>436</v>
      </c>
      <c r="B151" t="s">
        <v>63</v>
      </c>
      <c r="C151">
        <v>2480</v>
      </c>
      <c r="AM151">
        <v>2480</v>
      </c>
    </row>
    <row r="152" spans="1:39" x14ac:dyDescent="0.3">
      <c r="A152" t="s">
        <v>437</v>
      </c>
      <c r="B152" t="s">
        <v>63</v>
      </c>
      <c r="C152">
        <v>2481</v>
      </c>
      <c r="AM152">
        <v>2481</v>
      </c>
    </row>
    <row r="153" spans="1:39" x14ac:dyDescent="0.3">
      <c r="A153" t="s">
        <v>438</v>
      </c>
      <c r="B153" t="s">
        <v>66</v>
      </c>
      <c r="C153">
        <v>2482</v>
      </c>
      <c r="AM153">
        <v>2482</v>
      </c>
    </row>
    <row r="154" spans="1:39" x14ac:dyDescent="0.3">
      <c r="A154" t="s">
        <v>439</v>
      </c>
      <c r="B154" t="s">
        <v>66</v>
      </c>
      <c r="C154">
        <v>2486</v>
      </c>
      <c r="AM154">
        <v>2486</v>
      </c>
    </row>
    <row r="155" spans="1:39" x14ac:dyDescent="0.3">
      <c r="A155" t="s">
        <v>440</v>
      </c>
      <c r="B155" t="s">
        <v>66</v>
      </c>
      <c r="C155">
        <v>3002</v>
      </c>
      <c r="AM155">
        <v>3002</v>
      </c>
    </row>
    <row r="156" spans="1:39" x14ac:dyDescent="0.3">
      <c r="A156" t="s">
        <v>441</v>
      </c>
      <c r="B156" t="s">
        <v>63</v>
      </c>
      <c r="C156">
        <v>3015</v>
      </c>
      <c r="AM156">
        <v>3015</v>
      </c>
    </row>
    <row r="157" spans="1:39" x14ac:dyDescent="0.3">
      <c r="A157" t="s">
        <v>442</v>
      </c>
      <c r="B157" t="s">
        <v>66</v>
      </c>
      <c r="C157">
        <v>3302</v>
      </c>
      <c r="AM157">
        <v>3302</v>
      </c>
    </row>
    <row r="158" spans="1:39" x14ac:dyDescent="0.3">
      <c r="A158" t="s">
        <v>443</v>
      </c>
      <c r="B158" t="s">
        <v>63</v>
      </c>
      <c r="C158">
        <v>3306</v>
      </c>
      <c r="AM158">
        <v>3306</v>
      </c>
    </row>
    <row r="159" spans="1:39" x14ac:dyDescent="0.3">
      <c r="A159" t="s">
        <v>444</v>
      </c>
      <c r="B159" t="s">
        <v>66</v>
      </c>
      <c r="C159">
        <v>3310</v>
      </c>
      <c r="AM159">
        <v>3310</v>
      </c>
    </row>
    <row r="160" spans="1:39" x14ac:dyDescent="0.3">
      <c r="A160" t="s">
        <v>445</v>
      </c>
      <c r="B160" t="s">
        <v>63</v>
      </c>
      <c r="C160">
        <v>3311</v>
      </c>
      <c r="AM160">
        <v>3311</v>
      </c>
    </row>
    <row r="161" spans="1:39" x14ac:dyDescent="0.3">
      <c r="A161" t="s">
        <v>446</v>
      </c>
      <c r="B161" t="s">
        <v>63</v>
      </c>
      <c r="C161">
        <v>3314</v>
      </c>
      <c r="AM161">
        <v>3314</v>
      </c>
    </row>
    <row r="162" spans="1:39" x14ac:dyDescent="0.3">
      <c r="A162" t="s">
        <v>447</v>
      </c>
      <c r="B162" t="s">
        <v>66</v>
      </c>
      <c r="C162">
        <v>3317</v>
      </c>
      <c r="AM162">
        <v>3317</v>
      </c>
    </row>
    <row r="163" spans="1:39" x14ac:dyDescent="0.3">
      <c r="A163" t="s">
        <v>448</v>
      </c>
      <c r="B163" t="s">
        <v>66</v>
      </c>
      <c r="C163">
        <v>3319</v>
      </c>
      <c r="AM163">
        <v>3319</v>
      </c>
    </row>
    <row r="164" spans="1:39" x14ac:dyDescent="0.3">
      <c r="A164" t="s">
        <v>449</v>
      </c>
      <c r="B164" t="s">
        <v>66</v>
      </c>
      <c r="C164">
        <v>3322</v>
      </c>
      <c r="AM164">
        <v>3322</v>
      </c>
    </row>
    <row r="165" spans="1:39" x14ac:dyDescent="0.3">
      <c r="A165" t="s">
        <v>450</v>
      </c>
      <c r="B165" t="s">
        <v>66</v>
      </c>
      <c r="C165">
        <v>3323</v>
      </c>
      <c r="AM165">
        <v>3323</v>
      </c>
    </row>
    <row r="166" spans="1:39" x14ac:dyDescent="0.3">
      <c r="A166" t="s">
        <v>451</v>
      </c>
      <c r="B166" t="s">
        <v>66</v>
      </c>
      <c r="C166">
        <v>3325</v>
      </c>
      <c r="AM166">
        <v>3325</v>
      </c>
    </row>
    <row r="167" spans="1:39" x14ac:dyDescent="0.3">
      <c r="A167" t="s">
        <v>452</v>
      </c>
      <c r="B167" t="s">
        <v>66</v>
      </c>
      <c r="C167">
        <v>3328</v>
      </c>
      <c r="AM167">
        <v>3328</v>
      </c>
    </row>
    <row r="168" spans="1:39" x14ac:dyDescent="0.3">
      <c r="A168" t="s">
        <v>453</v>
      </c>
      <c r="B168" t="s">
        <v>66</v>
      </c>
      <c r="C168">
        <v>3329</v>
      </c>
      <c r="AM168">
        <v>3329</v>
      </c>
    </row>
    <row r="169" spans="1:39" x14ac:dyDescent="0.3">
      <c r="A169" t="s">
        <v>454</v>
      </c>
      <c r="B169" t="s">
        <v>63</v>
      </c>
      <c r="C169">
        <v>3330</v>
      </c>
      <c r="AM169">
        <v>3330</v>
      </c>
    </row>
    <row r="170" spans="1:39" x14ac:dyDescent="0.3">
      <c r="A170" t="s">
        <v>455</v>
      </c>
      <c r="B170" t="s">
        <v>66</v>
      </c>
      <c r="C170">
        <v>3331</v>
      </c>
      <c r="AM170">
        <v>3331</v>
      </c>
    </row>
    <row r="171" spans="1:39" x14ac:dyDescent="0.3">
      <c r="A171" t="s">
        <v>456</v>
      </c>
      <c r="B171" t="s">
        <v>66</v>
      </c>
      <c r="C171">
        <v>3346</v>
      </c>
      <c r="AM171">
        <v>3346</v>
      </c>
    </row>
    <row r="172" spans="1:39" x14ac:dyDescent="0.3">
      <c r="A172" t="s">
        <v>458</v>
      </c>
      <c r="B172" t="s">
        <v>66</v>
      </c>
      <c r="C172">
        <v>3351</v>
      </c>
      <c r="AM172">
        <v>3351</v>
      </c>
    </row>
    <row r="173" spans="1:39" x14ac:dyDescent="0.3">
      <c r="A173" t="s">
        <v>459</v>
      </c>
      <c r="B173" t="s">
        <v>66</v>
      </c>
      <c r="C173">
        <v>3352</v>
      </c>
      <c r="AM173">
        <v>3352</v>
      </c>
    </row>
    <row r="174" spans="1:39" x14ac:dyDescent="0.3">
      <c r="A174" t="s">
        <v>461</v>
      </c>
      <c r="B174" t="s">
        <v>66</v>
      </c>
      <c r="C174">
        <v>3361</v>
      </c>
      <c r="AM174">
        <v>3361</v>
      </c>
    </row>
    <row r="175" spans="1:39" x14ac:dyDescent="0.3">
      <c r="A175" t="s">
        <v>462</v>
      </c>
      <c r="B175" t="s">
        <v>66</v>
      </c>
      <c r="C175">
        <v>3363</v>
      </c>
      <c r="AM175">
        <v>3363</v>
      </c>
    </row>
    <row r="176" spans="1:39" x14ac:dyDescent="0.3">
      <c r="A176" t="s">
        <v>463</v>
      </c>
      <c r="B176" t="s">
        <v>63</v>
      </c>
      <c r="C176">
        <v>3366</v>
      </c>
      <c r="AM176">
        <v>3366</v>
      </c>
    </row>
    <row r="177" spans="1:39" x14ac:dyDescent="0.3">
      <c r="A177" t="s">
        <v>464</v>
      </c>
      <c r="B177" t="s">
        <v>66</v>
      </c>
      <c r="C177">
        <v>3367</v>
      </c>
      <c r="AM177">
        <v>3367</v>
      </c>
    </row>
    <row r="178" spans="1:39" x14ac:dyDescent="0.3">
      <c r="A178" t="s">
        <v>465</v>
      </c>
      <c r="B178" t="s">
        <v>66</v>
      </c>
      <c r="C178">
        <v>3372</v>
      </c>
      <c r="AM178">
        <v>3372</v>
      </c>
    </row>
    <row r="179" spans="1:39" x14ac:dyDescent="0.3">
      <c r="A179" t="s">
        <v>466</v>
      </c>
      <c r="B179" t="s">
        <v>66</v>
      </c>
      <c r="C179">
        <v>3377</v>
      </c>
      <c r="AM179">
        <v>3377</v>
      </c>
    </row>
    <row r="180" spans="1:39" x14ac:dyDescent="0.3">
      <c r="A180" t="s">
        <v>467</v>
      </c>
      <c r="B180" t="s">
        <v>66</v>
      </c>
      <c r="C180">
        <v>3386</v>
      </c>
      <c r="AM180">
        <v>3386</v>
      </c>
    </row>
    <row r="181" spans="1:39" x14ac:dyDescent="0.3">
      <c r="A181" t="s">
        <v>468</v>
      </c>
      <c r="B181" t="s">
        <v>66</v>
      </c>
      <c r="C181">
        <v>3406</v>
      </c>
      <c r="AM181">
        <v>3406</v>
      </c>
    </row>
    <row r="182" spans="1:39" x14ac:dyDescent="0.3">
      <c r="A182" t="s">
        <v>469</v>
      </c>
      <c r="B182" t="s">
        <v>66</v>
      </c>
      <c r="C182">
        <v>3411</v>
      </c>
      <c r="AM182">
        <v>3411</v>
      </c>
    </row>
    <row r="183" spans="1:39" x14ac:dyDescent="0.3">
      <c r="A183" t="s">
        <v>470</v>
      </c>
      <c r="B183" t="s">
        <v>63</v>
      </c>
      <c r="C183">
        <v>3412</v>
      </c>
      <c r="AM183">
        <v>3412</v>
      </c>
    </row>
    <row r="184" spans="1:39" x14ac:dyDescent="0.3">
      <c r="A184" t="s">
        <v>471</v>
      </c>
      <c r="B184" t="s">
        <v>66</v>
      </c>
      <c r="C184">
        <v>3428</v>
      </c>
      <c r="AM184">
        <v>3428</v>
      </c>
    </row>
    <row r="185" spans="1:39" x14ac:dyDescent="0.3">
      <c r="A185" t="s">
        <v>472</v>
      </c>
      <c r="B185" t="s">
        <v>66</v>
      </c>
      <c r="C185">
        <v>3431</v>
      </c>
      <c r="AM185">
        <v>3431</v>
      </c>
    </row>
    <row r="186" spans="1:39" x14ac:dyDescent="0.3">
      <c r="A186" t="s">
        <v>473</v>
      </c>
      <c r="B186" t="s">
        <v>66</v>
      </c>
      <c r="C186">
        <v>3432</v>
      </c>
      <c r="AM186">
        <v>3432</v>
      </c>
    </row>
    <row r="187" spans="1:39" x14ac:dyDescent="0.3">
      <c r="A187" t="s">
        <v>474</v>
      </c>
      <c r="B187" t="s">
        <v>63</v>
      </c>
      <c r="C187">
        <v>3433</v>
      </c>
      <c r="AM187">
        <v>3433</v>
      </c>
    </row>
    <row r="188" spans="1:39" x14ac:dyDescent="0.3">
      <c r="A188" t="s">
        <v>475</v>
      </c>
      <c r="B188" t="s">
        <v>84</v>
      </c>
      <c r="C188">
        <v>4001</v>
      </c>
      <c r="AM188">
        <v>4001</v>
      </c>
    </row>
    <row r="189" spans="1:39" x14ac:dyDescent="0.3">
      <c r="A189" t="s">
        <v>225</v>
      </c>
      <c r="B189" t="s">
        <v>66</v>
      </c>
      <c r="C189">
        <v>4019</v>
      </c>
      <c r="AM189">
        <v>4019</v>
      </c>
    </row>
    <row r="190" spans="1:39" x14ac:dyDescent="0.3">
      <c r="A190" t="s">
        <v>476</v>
      </c>
      <c r="C190">
        <v>4038</v>
      </c>
      <c r="AM190">
        <v>4038</v>
      </c>
    </row>
    <row r="191" spans="1:39" x14ac:dyDescent="0.3">
      <c r="A191" t="s">
        <v>477</v>
      </c>
      <c r="B191" t="s">
        <v>63</v>
      </c>
      <c r="C191">
        <v>5201</v>
      </c>
      <c r="AM191">
        <v>5201</v>
      </c>
    </row>
    <row r="192" spans="1:39" x14ac:dyDescent="0.3">
      <c r="A192" t="s">
        <v>478</v>
      </c>
      <c r="B192" t="s">
        <v>66</v>
      </c>
      <c r="C192">
        <v>5203</v>
      </c>
      <c r="AM192">
        <v>5203</v>
      </c>
    </row>
    <row r="193" spans="1:39" x14ac:dyDescent="0.3">
      <c r="A193" t="s">
        <v>479</v>
      </c>
      <c r="B193" t="s">
        <v>63</v>
      </c>
      <c r="C193">
        <v>5205</v>
      </c>
      <c r="AM193">
        <v>5205</v>
      </c>
    </row>
    <row r="194" spans="1:39" x14ac:dyDescent="0.3">
      <c r="A194" t="s">
        <v>480</v>
      </c>
      <c r="C194">
        <v>7004</v>
      </c>
      <c r="AM194">
        <v>7004</v>
      </c>
    </row>
    <row r="195" spans="1:39" x14ac:dyDescent="0.3">
      <c r="A195" t="s">
        <v>481</v>
      </c>
      <c r="C195">
        <v>7009</v>
      </c>
      <c r="AM195">
        <v>7009</v>
      </c>
    </row>
    <row r="196" spans="1:39" x14ac:dyDescent="0.3">
      <c r="A196" t="s">
        <v>482</v>
      </c>
      <c r="C196">
        <v>7012</v>
      </c>
      <c r="AM196">
        <v>7012</v>
      </c>
    </row>
    <row r="197" spans="1:39" x14ac:dyDescent="0.3">
      <c r="A197" t="s">
        <v>484</v>
      </c>
      <c r="C197">
        <v>7031</v>
      </c>
      <c r="AM197">
        <v>7031</v>
      </c>
    </row>
    <row r="198" spans="1:39" x14ac:dyDescent="0.3">
      <c r="A198" t="s">
        <v>485</v>
      </c>
      <c r="C198">
        <v>7034</v>
      </c>
      <c r="AM198">
        <v>7034</v>
      </c>
    </row>
    <row r="199" spans="1:39" x14ac:dyDescent="0.3">
      <c r="A199" t="s">
        <v>0</v>
      </c>
      <c r="B199" t="s">
        <v>1</v>
      </c>
      <c r="C199" t="s">
        <v>2</v>
      </c>
    </row>
    <row r="200" spans="1:39" x14ac:dyDescent="0.3">
      <c r="A200" t="b">
        <v>1</v>
      </c>
      <c r="B200" t="b">
        <v>1</v>
      </c>
      <c r="C200" t="b">
        <v>1</v>
      </c>
    </row>
  </sheetData>
  <sortState xmlns:xlrd2="http://schemas.microsoft.com/office/spreadsheetml/2017/richdata2" ref="A32:C193">
    <sortCondition ref="C32:C193"/>
  </sortState>
  <pageMargins left="0.7" right="0.7" top="0.75" bottom="0.75" header="0.3" footer="0.3"/>
  <headerFoot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B213"/>
  <sheetViews>
    <sheetView workbookViewId="0">
      <selection activeCell="AO11" sqref="AO11"/>
    </sheetView>
  </sheetViews>
  <sheetFormatPr defaultColWidth="8.77734375" defaultRowHeight="13.8" x14ac:dyDescent="0.3"/>
  <cols>
    <col min="1" max="1" width="9" style="216" bestFit="1" customWidth="1"/>
    <col min="2" max="2" width="47.77734375" style="217" customWidth="1"/>
    <col min="3" max="3" width="12.44140625" style="216" customWidth="1"/>
    <col min="4" max="4" width="11.5546875" style="216" customWidth="1"/>
    <col min="5" max="5" width="10.77734375" style="216" customWidth="1"/>
    <col min="6" max="12" width="9" style="216" customWidth="1"/>
    <col min="13" max="13" width="8.77734375" style="217" customWidth="1"/>
    <col min="14" max="14" width="9" style="216" customWidth="1"/>
    <col min="15" max="29" width="8.77734375" style="217" customWidth="1"/>
    <col min="30" max="36" width="11.5546875" style="228" customWidth="1"/>
    <col min="37" max="37" width="10.77734375" style="228" customWidth="1"/>
    <col min="38" max="38" width="11" style="228" customWidth="1"/>
    <col min="39" max="42" width="11.5546875" style="228" customWidth="1"/>
    <col min="43" max="43" width="12.77734375" style="217" customWidth="1"/>
    <col min="44" max="46" width="11.44140625" style="217" customWidth="1"/>
    <col min="47" max="50" width="10.21875" style="216" customWidth="1"/>
    <col min="51" max="51" width="11.77734375" style="217" customWidth="1"/>
    <col min="52" max="52" width="11.77734375" style="230" customWidth="1"/>
    <col min="53" max="53" width="13.5546875" style="217" customWidth="1"/>
    <col min="54" max="56" width="8.77734375" style="217" customWidth="1"/>
    <col min="57" max="57" width="11" style="217" customWidth="1"/>
    <col min="58" max="58" width="11.44140625" style="217" customWidth="1"/>
    <col min="59" max="60" width="12.77734375" style="217" customWidth="1"/>
    <col min="61" max="61" width="12.33203125" style="217" customWidth="1"/>
    <col min="62" max="62" width="11.21875" style="217" customWidth="1"/>
    <col min="63" max="63" width="11" style="217" customWidth="1"/>
    <col min="64" max="64" width="11.21875" style="217" customWidth="1"/>
    <col min="65" max="71" width="8.77734375" style="217"/>
    <col min="72" max="74" width="8.77734375" style="217" bestFit="1" customWidth="1"/>
    <col min="75" max="16384" width="8.77734375" style="217"/>
  </cols>
  <sheetData>
    <row r="1" spans="1:79" x14ac:dyDescent="0.3">
      <c r="A1" s="216">
        <v>1</v>
      </c>
      <c r="B1" s="216">
        <v>2</v>
      </c>
      <c r="C1" s="216">
        <v>3</v>
      </c>
      <c r="D1" s="216">
        <v>4</v>
      </c>
      <c r="E1" s="216">
        <v>5</v>
      </c>
      <c r="F1" s="216">
        <v>6</v>
      </c>
      <c r="G1" s="216">
        <v>7</v>
      </c>
      <c r="H1" s="216">
        <v>8</v>
      </c>
      <c r="I1" s="216">
        <v>9</v>
      </c>
      <c r="J1" s="216">
        <v>10</v>
      </c>
      <c r="K1" s="216">
        <v>11</v>
      </c>
      <c r="L1" s="216">
        <v>12</v>
      </c>
      <c r="M1" s="216">
        <v>13</v>
      </c>
      <c r="N1" s="216">
        <v>14</v>
      </c>
      <c r="O1" s="216">
        <v>15</v>
      </c>
      <c r="P1" s="216">
        <v>16</v>
      </c>
      <c r="Q1" s="216">
        <v>17</v>
      </c>
      <c r="R1" s="216">
        <v>18</v>
      </c>
      <c r="S1" s="216">
        <v>19</v>
      </c>
      <c r="T1" s="216">
        <v>20</v>
      </c>
      <c r="U1" s="216">
        <v>21</v>
      </c>
      <c r="V1" s="216">
        <v>22</v>
      </c>
      <c r="W1" s="216">
        <v>23</v>
      </c>
      <c r="X1" s="216">
        <v>24</v>
      </c>
      <c r="Y1" s="216">
        <v>25</v>
      </c>
      <c r="Z1" s="216">
        <v>26</v>
      </c>
      <c r="AA1" s="216">
        <v>27</v>
      </c>
      <c r="AB1" s="216">
        <v>28</v>
      </c>
      <c r="AC1" s="216">
        <v>29</v>
      </c>
      <c r="AD1" s="216">
        <v>30</v>
      </c>
      <c r="AE1" s="216">
        <v>31</v>
      </c>
      <c r="AF1" s="216">
        <v>32</v>
      </c>
      <c r="AG1" s="216">
        <v>33</v>
      </c>
      <c r="AH1" s="216">
        <v>34</v>
      </c>
      <c r="AI1" s="216">
        <v>35</v>
      </c>
      <c r="AJ1" s="216">
        <v>36</v>
      </c>
      <c r="AK1" s="216">
        <v>37</v>
      </c>
      <c r="AL1" s="216">
        <v>38</v>
      </c>
      <c r="AM1" s="216">
        <v>39</v>
      </c>
      <c r="AN1" s="216">
        <v>40</v>
      </c>
      <c r="AO1" s="216">
        <v>41</v>
      </c>
      <c r="AP1" s="216">
        <v>42</v>
      </c>
      <c r="AQ1" s="216">
        <v>43</v>
      </c>
      <c r="AR1" s="216">
        <v>44</v>
      </c>
      <c r="AS1" s="216">
        <v>45</v>
      </c>
      <c r="AT1" s="216">
        <v>46</v>
      </c>
      <c r="AU1" s="216">
        <v>47</v>
      </c>
      <c r="AV1" s="216">
        <v>48</v>
      </c>
      <c r="AW1" s="216">
        <v>49</v>
      </c>
      <c r="AX1" s="216">
        <v>50</v>
      </c>
      <c r="AY1" s="216">
        <v>51</v>
      </c>
      <c r="AZ1" s="216">
        <v>52</v>
      </c>
      <c r="BA1" s="216">
        <v>53</v>
      </c>
      <c r="BB1" s="216">
        <v>54</v>
      </c>
      <c r="BC1" s="216">
        <v>55</v>
      </c>
      <c r="BD1" s="216">
        <v>56</v>
      </c>
      <c r="BE1" s="216">
        <v>57</v>
      </c>
      <c r="BF1" s="216">
        <v>58</v>
      </c>
      <c r="BG1" s="216">
        <v>59</v>
      </c>
      <c r="BH1" s="216">
        <v>60</v>
      </c>
      <c r="BI1" s="216">
        <v>61</v>
      </c>
      <c r="BJ1" s="216">
        <v>62</v>
      </c>
      <c r="BK1" s="216">
        <v>63</v>
      </c>
      <c r="BL1" s="216">
        <v>64</v>
      </c>
    </row>
    <row r="2" spans="1:79" s="254" customFormat="1" x14ac:dyDescent="0.3">
      <c r="A2" s="218" t="s">
        <v>489</v>
      </c>
      <c r="C2" s="218">
        <f>SUM(C5:C207)</f>
        <v>8610</v>
      </c>
      <c r="D2" s="218">
        <f t="shared" ref="D2:BL2" si="0">SUM(D5:D207)</f>
        <v>6606</v>
      </c>
      <c r="E2" s="218">
        <f t="shared" si="0"/>
        <v>7937</v>
      </c>
      <c r="F2" s="218">
        <f t="shared" si="0"/>
        <v>1482</v>
      </c>
      <c r="G2" s="218">
        <f t="shared" si="0"/>
        <v>1168</v>
      </c>
      <c r="H2" s="218">
        <f t="shared" si="0"/>
        <v>1385</v>
      </c>
      <c r="I2" s="218">
        <f t="shared" si="0"/>
        <v>128989</v>
      </c>
      <c r="J2" s="218">
        <f t="shared" si="0"/>
        <v>98814</v>
      </c>
      <c r="K2" s="218">
        <f t="shared" si="0"/>
        <v>118815</v>
      </c>
      <c r="L2" s="218">
        <f t="shared" si="0"/>
        <v>21987.4</v>
      </c>
      <c r="M2" s="218">
        <f t="shared" si="0"/>
        <v>17388.099999999999</v>
      </c>
      <c r="N2" s="218">
        <f t="shared" si="0"/>
        <v>20435.099999999999</v>
      </c>
      <c r="O2" s="218">
        <f t="shared" si="0"/>
        <v>710</v>
      </c>
      <c r="P2" s="218">
        <f t="shared" si="0"/>
        <v>765</v>
      </c>
      <c r="Q2" s="218">
        <f t="shared" si="0"/>
        <v>701</v>
      </c>
      <c r="R2" s="218">
        <f t="shared" si="0"/>
        <v>10673</v>
      </c>
      <c r="S2" s="218">
        <f t="shared" si="0"/>
        <v>11512</v>
      </c>
      <c r="T2" s="218">
        <f t="shared" si="0"/>
        <v>10565</v>
      </c>
      <c r="U2" s="218">
        <f t="shared" si="0"/>
        <v>2520</v>
      </c>
      <c r="V2" s="218">
        <f t="shared" si="0"/>
        <v>2526</v>
      </c>
      <c r="W2" s="218">
        <f t="shared" si="0"/>
        <v>2534</v>
      </c>
      <c r="X2" s="218">
        <f t="shared" si="0"/>
        <v>41100</v>
      </c>
      <c r="Y2" s="218">
        <f t="shared" si="0"/>
        <v>28860</v>
      </c>
      <c r="Z2" s="218">
        <f t="shared" si="0"/>
        <v>38465</v>
      </c>
      <c r="AA2" s="218">
        <f t="shared" si="0"/>
        <v>2629.7</v>
      </c>
      <c r="AB2" s="218">
        <f t="shared" si="0"/>
        <v>2689.7</v>
      </c>
      <c r="AC2" s="218">
        <f t="shared" si="0"/>
        <v>2704.7</v>
      </c>
      <c r="AD2" s="218">
        <f t="shared" si="0"/>
        <v>28007143.773999996</v>
      </c>
      <c r="AE2" s="218">
        <f t="shared" si="0"/>
        <v>28968</v>
      </c>
      <c r="AF2" s="218">
        <f t="shared" si="0"/>
        <v>25339.5</v>
      </c>
      <c r="AG2" s="218">
        <f t="shared" si="0"/>
        <v>34972</v>
      </c>
      <c r="AH2" s="218">
        <f t="shared" si="0"/>
        <v>20459</v>
      </c>
      <c r="AI2" s="218">
        <f t="shared" si="0"/>
        <v>19542</v>
      </c>
      <c r="AJ2" s="218">
        <f t="shared" si="0"/>
        <v>26518</v>
      </c>
      <c r="AK2" s="218">
        <f t="shared" si="0"/>
        <v>25529</v>
      </c>
      <c r="AL2" s="218">
        <f t="shared" si="0"/>
        <v>23862</v>
      </c>
      <c r="AM2" s="218">
        <f t="shared" si="0"/>
        <v>31117</v>
      </c>
      <c r="AN2" s="218">
        <f t="shared" si="0"/>
        <v>74956</v>
      </c>
      <c r="AO2" s="218">
        <f t="shared" si="0"/>
        <v>68743.5</v>
      </c>
      <c r="AP2" s="218">
        <f t="shared" si="0"/>
        <v>92607</v>
      </c>
      <c r="AQ2" s="218">
        <f t="shared" si="0"/>
        <v>578828.38999999966</v>
      </c>
      <c r="AR2" s="218">
        <f t="shared" si="0"/>
        <v>252243.01499999987</v>
      </c>
      <c r="AS2" s="218">
        <f t="shared" si="0"/>
        <v>93821.920000000056</v>
      </c>
      <c r="AT2" s="218">
        <f t="shared" si="0"/>
        <v>924893.32500000054</v>
      </c>
      <c r="AU2" s="218">
        <f t="shared" si="0"/>
        <v>1332</v>
      </c>
      <c r="AV2" s="218">
        <f t="shared" si="0"/>
        <v>1041</v>
      </c>
      <c r="AW2" s="218">
        <f t="shared" si="0"/>
        <v>1697</v>
      </c>
      <c r="AX2" s="218">
        <f t="shared" si="0"/>
        <v>4070</v>
      </c>
      <c r="AY2" s="218">
        <f t="shared" si="0"/>
        <v>293800.89473684202</v>
      </c>
      <c r="AZ2" s="218">
        <f t="shared" si="0"/>
        <v>3380182.0800000005</v>
      </c>
      <c r="BA2" s="218">
        <f t="shared" si="0"/>
        <v>32606020.073736854</v>
      </c>
      <c r="BB2" s="218">
        <f t="shared" si="0"/>
        <v>2724</v>
      </c>
      <c r="BC2" s="218">
        <f t="shared" si="0"/>
        <v>1910</v>
      </c>
      <c r="BD2" s="218">
        <f t="shared" si="0"/>
        <v>2534</v>
      </c>
      <c r="BE2" s="218">
        <f t="shared" si="0"/>
        <v>924629.99999999988</v>
      </c>
      <c r="BF2" s="218">
        <f t="shared" si="0"/>
        <v>5920388.9999999991</v>
      </c>
      <c r="BG2" s="218">
        <f t="shared" si="0"/>
        <v>39451039.073736817</v>
      </c>
      <c r="BH2" s="218">
        <f t="shared" si="0"/>
        <v>16437932.947390355</v>
      </c>
      <c r="BI2" s="218">
        <f t="shared" si="0"/>
        <v>13150346.357912283</v>
      </c>
      <c r="BJ2" s="218">
        <f t="shared" si="0"/>
        <v>9862759.7684342042</v>
      </c>
      <c r="BK2" s="218">
        <f t="shared" si="0"/>
        <v>217</v>
      </c>
      <c r="BL2" s="218">
        <f t="shared" si="0"/>
        <v>197470</v>
      </c>
    </row>
    <row r="3" spans="1:79" x14ac:dyDescent="0.3">
      <c r="M3" s="216"/>
      <c r="W3" s="217">
        <v>0</v>
      </c>
      <c r="AD3" s="219">
        <v>5.42</v>
      </c>
      <c r="AE3" s="219"/>
      <c r="AF3" s="219"/>
      <c r="AG3" s="219"/>
      <c r="AH3" s="219"/>
      <c r="AI3" s="219"/>
      <c r="AJ3" s="219"/>
      <c r="AK3" s="219"/>
      <c r="AL3" s="219">
        <v>0</v>
      </c>
      <c r="AM3" s="219">
        <v>0</v>
      </c>
      <c r="AN3" s="219"/>
      <c r="AO3" s="219"/>
      <c r="AP3" s="219"/>
      <c r="AQ3" s="219">
        <v>0.61</v>
      </c>
      <c r="AR3" s="219">
        <v>0.28999999999999998</v>
      </c>
      <c r="AS3" s="219">
        <v>0.08</v>
      </c>
      <c r="AU3" s="220">
        <v>74.578947368421055</v>
      </c>
      <c r="AV3" s="220">
        <v>74.578947368421041</v>
      </c>
      <c r="AW3" s="220">
        <v>68.84210526315789</v>
      </c>
      <c r="AX3" s="220"/>
      <c r="AY3" s="219">
        <v>218</v>
      </c>
      <c r="AZ3" s="221">
        <v>8.16</v>
      </c>
      <c r="BB3" s="217">
        <v>132.60000000000002</v>
      </c>
      <c r="BC3" s="217">
        <v>132.60000000000002</v>
      </c>
      <c r="BD3" s="217">
        <v>122.4</v>
      </c>
      <c r="BE3" s="221">
        <v>0.68</v>
      </c>
      <c r="BF3" s="221">
        <v>3.8</v>
      </c>
      <c r="BG3" s="222"/>
      <c r="BL3" s="217">
        <v>910</v>
      </c>
    </row>
    <row r="4" spans="1:79" s="224" customFormat="1" ht="110.4" x14ac:dyDescent="0.3">
      <c r="A4" s="223" t="s">
        <v>490</v>
      </c>
      <c r="B4" s="223" t="s">
        <v>491</v>
      </c>
      <c r="C4" s="224" t="s">
        <v>492</v>
      </c>
      <c r="D4" s="224" t="s">
        <v>493</v>
      </c>
      <c r="E4" s="224" t="s">
        <v>553</v>
      </c>
      <c r="F4" s="224" t="s">
        <v>495</v>
      </c>
      <c r="G4" s="224" t="s">
        <v>496</v>
      </c>
      <c r="H4" s="224" t="s">
        <v>494</v>
      </c>
      <c r="I4" s="224" t="s">
        <v>498</v>
      </c>
      <c r="J4" s="224" t="s">
        <v>499</v>
      </c>
      <c r="K4" s="224" t="s">
        <v>497</v>
      </c>
      <c r="L4" s="224" t="s">
        <v>501</v>
      </c>
      <c r="M4" s="224" t="s">
        <v>502</v>
      </c>
      <c r="N4" s="224" t="s">
        <v>500</v>
      </c>
      <c r="O4" s="224" t="s">
        <v>504</v>
      </c>
      <c r="P4" s="224" t="s">
        <v>505</v>
      </c>
      <c r="Q4" s="224" t="s">
        <v>503</v>
      </c>
      <c r="R4" s="224" t="s">
        <v>507</v>
      </c>
      <c r="S4" s="224" t="s">
        <v>508</v>
      </c>
      <c r="T4" s="224" t="s">
        <v>506</v>
      </c>
      <c r="U4" s="224" t="s">
        <v>510</v>
      </c>
      <c r="V4" s="224" t="s">
        <v>511</v>
      </c>
      <c r="W4" s="224" t="s">
        <v>509</v>
      </c>
      <c r="X4" s="224" t="s">
        <v>513</v>
      </c>
      <c r="Y4" s="224" t="s">
        <v>514</v>
      </c>
      <c r="Z4" s="224" t="s">
        <v>512</v>
      </c>
      <c r="AA4" s="224" t="s">
        <v>516</v>
      </c>
      <c r="AB4" s="224" t="s">
        <v>517</v>
      </c>
      <c r="AC4" s="224" t="s">
        <v>515</v>
      </c>
      <c r="AD4" s="225" t="s">
        <v>518</v>
      </c>
      <c r="AE4" s="225" t="s">
        <v>525</v>
      </c>
      <c r="AF4" s="225" t="s">
        <v>526</v>
      </c>
      <c r="AG4" s="225" t="s">
        <v>527</v>
      </c>
      <c r="AH4" s="225" t="s">
        <v>522</v>
      </c>
      <c r="AI4" s="225" t="s">
        <v>523</v>
      </c>
      <c r="AJ4" s="225" t="s">
        <v>524</v>
      </c>
      <c r="AK4" s="225" t="s">
        <v>519</v>
      </c>
      <c r="AL4" s="225" t="s">
        <v>520</v>
      </c>
      <c r="AM4" s="225" t="s">
        <v>521</v>
      </c>
      <c r="AN4" s="225" t="s">
        <v>528</v>
      </c>
      <c r="AO4" s="225" t="s">
        <v>529</v>
      </c>
      <c r="AP4" s="225" t="s">
        <v>530</v>
      </c>
      <c r="AQ4" s="225" t="s">
        <v>531</v>
      </c>
      <c r="AR4" s="225" t="s">
        <v>532</v>
      </c>
      <c r="AS4" s="225" t="s">
        <v>533</v>
      </c>
      <c r="AT4" s="224" t="s">
        <v>534</v>
      </c>
      <c r="AU4" s="224" t="s">
        <v>536</v>
      </c>
      <c r="AV4" s="224" t="s">
        <v>537</v>
      </c>
      <c r="AW4" s="224" t="s">
        <v>535</v>
      </c>
      <c r="AX4" s="224" t="s">
        <v>538</v>
      </c>
      <c r="AY4" s="224" t="s">
        <v>539</v>
      </c>
      <c r="AZ4" s="226" t="s">
        <v>540</v>
      </c>
      <c r="BA4" s="224" t="s">
        <v>541</v>
      </c>
      <c r="BB4" s="225" t="s">
        <v>543</v>
      </c>
      <c r="BC4" s="225" t="s">
        <v>544</v>
      </c>
      <c r="BD4" s="225" t="s">
        <v>542</v>
      </c>
      <c r="BE4" s="224" t="s">
        <v>545</v>
      </c>
      <c r="BF4" s="224" t="s">
        <v>546</v>
      </c>
      <c r="BG4" s="227" t="s">
        <v>547</v>
      </c>
      <c r="BH4" s="224" t="s">
        <v>548</v>
      </c>
      <c r="BI4" s="224" t="s">
        <v>549</v>
      </c>
      <c r="BJ4" s="224" t="s">
        <v>550</v>
      </c>
      <c r="BK4" s="224" t="s">
        <v>551</v>
      </c>
      <c r="BL4" s="224" t="s">
        <v>552</v>
      </c>
    </row>
    <row r="5" spans="1:79" x14ac:dyDescent="0.3">
      <c r="A5" s="216">
        <v>1000</v>
      </c>
      <c r="B5" s="217" t="s">
        <v>297</v>
      </c>
      <c r="C5" s="216">
        <v>77</v>
      </c>
      <c r="D5" s="216">
        <v>67</v>
      </c>
      <c r="E5" s="216">
        <v>73</v>
      </c>
      <c r="F5" s="216">
        <v>32</v>
      </c>
      <c r="G5" s="216">
        <v>26</v>
      </c>
      <c r="H5" s="216">
        <v>31</v>
      </c>
      <c r="I5" s="216">
        <v>1155</v>
      </c>
      <c r="J5" s="216">
        <v>1005</v>
      </c>
      <c r="K5" s="216">
        <v>1095</v>
      </c>
      <c r="L5" s="216">
        <v>405.4</v>
      </c>
      <c r="M5" s="216">
        <v>364.9</v>
      </c>
      <c r="N5" s="216">
        <v>437.9</v>
      </c>
      <c r="O5" s="216">
        <v>0</v>
      </c>
      <c r="P5" s="216">
        <v>0</v>
      </c>
      <c r="Q5" s="216">
        <v>0</v>
      </c>
      <c r="R5" s="216">
        <v>0</v>
      </c>
      <c r="S5" s="216">
        <v>0</v>
      </c>
      <c r="T5" s="216">
        <v>0</v>
      </c>
      <c r="U5" s="216">
        <v>21</v>
      </c>
      <c r="V5" s="216">
        <v>21</v>
      </c>
      <c r="W5" s="216">
        <v>21</v>
      </c>
      <c r="X5" s="216">
        <v>240</v>
      </c>
      <c r="Y5" s="216">
        <v>270</v>
      </c>
      <c r="Z5" s="216">
        <v>315</v>
      </c>
      <c r="AA5" s="216">
        <v>90</v>
      </c>
      <c r="AB5" s="216">
        <v>90</v>
      </c>
      <c r="AC5" s="216">
        <v>90</v>
      </c>
      <c r="AD5" s="228">
        <v>307052.21400000004</v>
      </c>
      <c r="AE5" s="229">
        <v>135</v>
      </c>
      <c r="AF5" s="229">
        <v>165</v>
      </c>
      <c r="AG5" s="229">
        <v>120</v>
      </c>
      <c r="AH5" s="229">
        <v>120</v>
      </c>
      <c r="AI5" s="229">
        <v>105</v>
      </c>
      <c r="AJ5" s="229">
        <v>90</v>
      </c>
      <c r="AK5" s="229">
        <v>120</v>
      </c>
      <c r="AL5" s="229">
        <v>195</v>
      </c>
      <c r="AM5" s="229">
        <v>75</v>
      </c>
      <c r="AN5" s="229">
        <v>375</v>
      </c>
      <c r="AO5" s="229">
        <v>465</v>
      </c>
      <c r="AP5" s="229">
        <v>285</v>
      </c>
      <c r="AQ5" s="228">
        <v>2900.55</v>
      </c>
      <c r="AR5" s="228">
        <v>1696.4999999999998</v>
      </c>
      <c r="AS5" s="228">
        <v>290.40000000000003</v>
      </c>
      <c r="AT5" s="228">
        <v>4887.45</v>
      </c>
      <c r="AU5" s="229">
        <v>16</v>
      </c>
      <c r="AV5" s="229">
        <v>18</v>
      </c>
      <c r="AW5" s="229">
        <v>21</v>
      </c>
      <c r="AX5" s="229">
        <v>55</v>
      </c>
      <c r="AY5" s="219">
        <v>3981.3684210526312</v>
      </c>
      <c r="AZ5" s="230">
        <v>0</v>
      </c>
      <c r="BA5" s="228">
        <v>315921.03242105269</v>
      </c>
      <c r="BB5" s="229">
        <v>16</v>
      </c>
      <c r="BC5" s="229">
        <v>18</v>
      </c>
      <c r="BD5" s="229">
        <v>21</v>
      </c>
      <c r="BE5" s="231">
        <v>7078.8</v>
      </c>
      <c r="BF5" s="231">
        <v>200015.34926685318</v>
      </c>
      <c r="BG5" s="232">
        <v>523015.18168790586</v>
      </c>
      <c r="BH5" s="233">
        <v>217922.99236996076</v>
      </c>
      <c r="BI5" s="233">
        <v>174338.39389596862</v>
      </c>
      <c r="BJ5" s="233">
        <v>130753.79542197647</v>
      </c>
      <c r="BK5" s="234">
        <v>2</v>
      </c>
      <c r="BL5" s="233">
        <v>1820</v>
      </c>
      <c r="BY5" s="235"/>
      <c r="BZ5" s="235"/>
      <c r="CA5" s="235"/>
    </row>
    <row r="6" spans="1:79" x14ac:dyDescent="0.3">
      <c r="A6" s="216">
        <v>1001</v>
      </c>
      <c r="B6" s="217" t="s">
        <v>298</v>
      </c>
      <c r="C6" s="216">
        <v>80</v>
      </c>
      <c r="D6" s="216">
        <v>44</v>
      </c>
      <c r="E6" s="216">
        <v>55</v>
      </c>
      <c r="F6" s="216">
        <v>11</v>
      </c>
      <c r="G6" s="216">
        <v>8</v>
      </c>
      <c r="H6" s="216">
        <v>12</v>
      </c>
      <c r="I6" s="216">
        <v>1200</v>
      </c>
      <c r="J6" s="216">
        <v>660</v>
      </c>
      <c r="K6" s="216">
        <v>825</v>
      </c>
      <c r="L6" s="216">
        <v>165</v>
      </c>
      <c r="M6" s="216">
        <v>120</v>
      </c>
      <c r="N6" s="216">
        <v>180</v>
      </c>
      <c r="O6" s="216">
        <v>20</v>
      </c>
      <c r="P6" s="216">
        <v>16</v>
      </c>
      <c r="Q6" s="216">
        <v>18</v>
      </c>
      <c r="R6" s="216">
        <v>300</v>
      </c>
      <c r="S6" s="216">
        <v>240</v>
      </c>
      <c r="T6" s="216">
        <v>270</v>
      </c>
      <c r="U6" s="216">
        <v>13</v>
      </c>
      <c r="V6" s="216">
        <v>13</v>
      </c>
      <c r="W6" s="216">
        <v>13</v>
      </c>
      <c r="X6" s="216">
        <v>315</v>
      </c>
      <c r="Y6" s="216">
        <v>120</v>
      </c>
      <c r="Z6" s="216">
        <v>195</v>
      </c>
      <c r="AA6" s="216">
        <v>0</v>
      </c>
      <c r="AB6" s="216">
        <v>0</v>
      </c>
      <c r="AC6" s="216">
        <v>0</v>
      </c>
      <c r="AD6" s="228">
        <v>217721.39999999997</v>
      </c>
      <c r="AE6" s="229">
        <v>210</v>
      </c>
      <c r="AF6" s="229">
        <v>90</v>
      </c>
      <c r="AG6" s="229">
        <v>510</v>
      </c>
      <c r="AH6" s="229">
        <v>75</v>
      </c>
      <c r="AI6" s="229">
        <v>60</v>
      </c>
      <c r="AJ6" s="229">
        <v>285</v>
      </c>
      <c r="AK6" s="229">
        <v>105</v>
      </c>
      <c r="AL6" s="229">
        <v>75</v>
      </c>
      <c r="AM6" s="229">
        <v>345</v>
      </c>
      <c r="AN6" s="229">
        <v>390</v>
      </c>
      <c r="AO6" s="229">
        <v>225</v>
      </c>
      <c r="AP6" s="229">
        <v>1140</v>
      </c>
      <c r="AQ6" s="228">
        <v>3028.6499999999996</v>
      </c>
      <c r="AR6" s="228">
        <v>826.5</v>
      </c>
      <c r="AS6" s="228">
        <v>1158.0000000000002</v>
      </c>
      <c r="AT6" s="228">
        <v>5013.1499999999996</v>
      </c>
      <c r="AU6" s="229">
        <v>0</v>
      </c>
      <c r="AV6" s="229">
        <v>0</v>
      </c>
      <c r="AW6" s="229">
        <v>0</v>
      </c>
      <c r="AX6" s="229">
        <v>0</v>
      </c>
      <c r="AY6" s="219">
        <v>0</v>
      </c>
      <c r="AZ6" s="230">
        <v>83966.400000000009</v>
      </c>
      <c r="BA6" s="228">
        <v>306700.94999999995</v>
      </c>
      <c r="BB6" s="229">
        <v>21</v>
      </c>
      <c r="BC6" s="229">
        <v>8</v>
      </c>
      <c r="BD6" s="229">
        <v>13</v>
      </c>
      <c r="BE6" s="231">
        <v>5436.6</v>
      </c>
      <c r="BF6" s="231">
        <v>185260.64032616449</v>
      </c>
      <c r="BG6" s="232">
        <v>497398.19032616442</v>
      </c>
      <c r="BH6" s="233">
        <v>207249.24596923517</v>
      </c>
      <c r="BI6" s="233">
        <v>165799.39677538813</v>
      </c>
      <c r="BJ6" s="233">
        <v>124349.54758154109</v>
      </c>
      <c r="BK6" s="234">
        <v>2</v>
      </c>
      <c r="BL6" s="233">
        <v>1820</v>
      </c>
      <c r="BY6" s="235"/>
      <c r="BZ6" s="235"/>
      <c r="CA6" s="235"/>
    </row>
    <row r="7" spans="1:79" x14ac:dyDescent="0.3">
      <c r="A7" s="216">
        <v>1002</v>
      </c>
      <c r="B7" s="217" t="s">
        <v>299</v>
      </c>
      <c r="C7" s="216">
        <v>93</v>
      </c>
      <c r="D7" s="216">
        <v>62</v>
      </c>
      <c r="E7" s="216">
        <v>87</v>
      </c>
      <c r="F7" s="216">
        <v>13</v>
      </c>
      <c r="G7" s="216">
        <v>9</v>
      </c>
      <c r="H7" s="216">
        <v>9</v>
      </c>
      <c r="I7" s="216">
        <v>1395</v>
      </c>
      <c r="J7" s="216">
        <v>930</v>
      </c>
      <c r="K7" s="216">
        <v>1305</v>
      </c>
      <c r="L7" s="216">
        <v>195</v>
      </c>
      <c r="M7" s="216">
        <v>135</v>
      </c>
      <c r="N7" s="216">
        <v>135</v>
      </c>
      <c r="O7" s="216">
        <v>39</v>
      </c>
      <c r="P7" s="216">
        <v>42</v>
      </c>
      <c r="Q7" s="216">
        <v>30</v>
      </c>
      <c r="R7" s="216">
        <v>585</v>
      </c>
      <c r="S7" s="216">
        <v>630</v>
      </c>
      <c r="T7" s="216">
        <v>450</v>
      </c>
      <c r="U7" s="216">
        <v>37</v>
      </c>
      <c r="V7" s="216">
        <v>37</v>
      </c>
      <c r="W7" s="216">
        <v>37</v>
      </c>
      <c r="X7" s="216">
        <v>795</v>
      </c>
      <c r="Y7" s="216">
        <v>435</v>
      </c>
      <c r="Z7" s="216">
        <v>555</v>
      </c>
      <c r="AA7" s="216">
        <v>0</v>
      </c>
      <c r="AB7" s="216">
        <v>0</v>
      </c>
      <c r="AC7" s="216">
        <v>0</v>
      </c>
      <c r="AD7" s="228">
        <v>282761.40000000002</v>
      </c>
      <c r="AE7" s="229">
        <v>1095</v>
      </c>
      <c r="AF7" s="229">
        <v>165</v>
      </c>
      <c r="AG7" s="229">
        <v>90</v>
      </c>
      <c r="AH7" s="229">
        <v>660</v>
      </c>
      <c r="AI7" s="229">
        <v>90</v>
      </c>
      <c r="AJ7" s="229">
        <v>45</v>
      </c>
      <c r="AK7" s="229">
        <v>960</v>
      </c>
      <c r="AL7" s="229">
        <v>150</v>
      </c>
      <c r="AM7" s="229">
        <v>45</v>
      </c>
      <c r="AN7" s="229">
        <v>2715</v>
      </c>
      <c r="AO7" s="229">
        <v>405</v>
      </c>
      <c r="AP7" s="229">
        <v>180</v>
      </c>
      <c r="AQ7" s="228">
        <v>20944.349999999999</v>
      </c>
      <c r="AR7" s="228">
        <v>1483.35</v>
      </c>
      <c r="AS7" s="228">
        <v>183.60000000000002</v>
      </c>
      <c r="AT7" s="228">
        <v>22611.299999999996</v>
      </c>
      <c r="AU7" s="229">
        <v>53</v>
      </c>
      <c r="AV7" s="229">
        <v>29</v>
      </c>
      <c r="AW7" s="229">
        <v>37</v>
      </c>
      <c r="AX7" s="229">
        <v>119</v>
      </c>
      <c r="AY7" s="219">
        <v>8662.6315789473683</v>
      </c>
      <c r="AZ7" s="230">
        <v>171482.4</v>
      </c>
      <c r="BA7" s="228">
        <v>485517.73157894739</v>
      </c>
      <c r="BB7" s="229">
        <v>53</v>
      </c>
      <c r="BC7" s="229">
        <v>29</v>
      </c>
      <c r="BD7" s="229">
        <v>37</v>
      </c>
      <c r="BE7" s="231">
        <v>15402.000000000004</v>
      </c>
      <c r="BF7" s="231">
        <v>218993.52507904006</v>
      </c>
      <c r="BG7" s="232">
        <v>719913.25665798748</v>
      </c>
      <c r="BH7" s="233">
        <v>299963.85694082815</v>
      </c>
      <c r="BI7" s="233">
        <v>239971.08555266249</v>
      </c>
      <c r="BJ7" s="233">
        <v>179978.31416449687</v>
      </c>
      <c r="BK7" s="234">
        <v>6</v>
      </c>
      <c r="BL7" s="233">
        <v>5460</v>
      </c>
      <c r="BY7" s="235"/>
      <c r="BZ7" s="235"/>
      <c r="CA7" s="235"/>
    </row>
    <row r="8" spans="1:79" x14ac:dyDescent="0.3">
      <c r="A8" s="216">
        <v>1006</v>
      </c>
      <c r="B8" s="217" t="s">
        <v>300</v>
      </c>
      <c r="C8" s="216">
        <v>73</v>
      </c>
      <c r="D8" s="216">
        <v>71</v>
      </c>
      <c r="E8" s="216">
        <v>71</v>
      </c>
      <c r="F8" s="216">
        <v>33</v>
      </c>
      <c r="G8" s="216">
        <v>34</v>
      </c>
      <c r="H8" s="216">
        <v>34</v>
      </c>
      <c r="I8" s="216">
        <v>1095</v>
      </c>
      <c r="J8" s="216">
        <v>1065</v>
      </c>
      <c r="K8" s="216">
        <v>1065</v>
      </c>
      <c r="L8" s="216">
        <v>495</v>
      </c>
      <c r="M8" s="216">
        <v>510</v>
      </c>
      <c r="N8" s="216">
        <v>510</v>
      </c>
      <c r="O8" s="216">
        <v>0</v>
      </c>
      <c r="P8" s="216">
        <v>0</v>
      </c>
      <c r="Q8" s="216">
        <v>0</v>
      </c>
      <c r="R8" s="216">
        <v>0</v>
      </c>
      <c r="S8" s="216">
        <v>0</v>
      </c>
      <c r="T8" s="216">
        <v>0</v>
      </c>
      <c r="U8" s="216">
        <v>17</v>
      </c>
      <c r="V8" s="216">
        <v>17</v>
      </c>
      <c r="W8" s="216">
        <v>17</v>
      </c>
      <c r="X8" s="216">
        <v>180</v>
      </c>
      <c r="Y8" s="216">
        <v>120</v>
      </c>
      <c r="Z8" s="216">
        <v>255</v>
      </c>
      <c r="AA8" s="216">
        <v>45</v>
      </c>
      <c r="AB8" s="216">
        <v>45</v>
      </c>
      <c r="AC8" s="216">
        <v>45</v>
      </c>
      <c r="AD8" s="228">
        <v>325443.90000000002</v>
      </c>
      <c r="AE8" s="229">
        <v>165</v>
      </c>
      <c r="AF8" s="229">
        <v>120</v>
      </c>
      <c r="AG8" s="229">
        <v>75</v>
      </c>
      <c r="AH8" s="229">
        <v>195</v>
      </c>
      <c r="AI8" s="229">
        <v>30</v>
      </c>
      <c r="AJ8" s="229">
        <v>90</v>
      </c>
      <c r="AK8" s="229">
        <v>180</v>
      </c>
      <c r="AL8" s="229">
        <v>30</v>
      </c>
      <c r="AM8" s="229">
        <v>105</v>
      </c>
      <c r="AN8" s="229">
        <v>540</v>
      </c>
      <c r="AO8" s="229">
        <v>180</v>
      </c>
      <c r="AP8" s="229">
        <v>270</v>
      </c>
      <c r="AQ8" s="228">
        <v>4172.3999999999996</v>
      </c>
      <c r="AR8" s="228">
        <v>669.9</v>
      </c>
      <c r="AS8" s="228">
        <v>272.40000000000003</v>
      </c>
      <c r="AT8" s="228">
        <v>5114.6999999999989</v>
      </c>
      <c r="AU8" s="229">
        <v>0</v>
      </c>
      <c r="AV8" s="229">
        <v>0</v>
      </c>
      <c r="AW8" s="229">
        <v>4</v>
      </c>
      <c r="AX8" s="229">
        <v>4</v>
      </c>
      <c r="AY8" s="219">
        <v>275.36842105263156</v>
      </c>
      <c r="AZ8" s="230">
        <v>0</v>
      </c>
      <c r="BA8" s="228">
        <v>330833.96842105268</v>
      </c>
      <c r="BB8" s="229">
        <v>12</v>
      </c>
      <c r="BC8" s="229">
        <v>8</v>
      </c>
      <c r="BD8" s="229">
        <v>17</v>
      </c>
      <c r="BE8" s="231">
        <v>4732.8000000000011</v>
      </c>
      <c r="BF8" s="231">
        <v>201715.70605927453</v>
      </c>
      <c r="BG8" s="232">
        <v>537282.47448032722</v>
      </c>
      <c r="BH8" s="233">
        <v>223867.69770013634</v>
      </c>
      <c r="BI8" s="233">
        <v>179094.15816010907</v>
      </c>
      <c r="BJ8" s="233">
        <v>134320.6186200818</v>
      </c>
      <c r="BK8" s="234">
        <v>14</v>
      </c>
      <c r="BL8" s="233">
        <v>12740</v>
      </c>
      <c r="BY8" s="235"/>
      <c r="BZ8" s="235"/>
      <c r="CA8" s="235"/>
    </row>
    <row r="9" spans="1:79" x14ac:dyDescent="0.3">
      <c r="A9" s="216">
        <v>1008</v>
      </c>
      <c r="B9" s="217" t="s">
        <v>301</v>
      </c>
      <c r="C9" s="216">
        <v>72</v>
      </c>
      <c r="D9" s="216">
        <v>57</v>
      </c>
      <c r="E9" s="216">
        <v>73</v>
      </c>
      <c r="F9" s="216">
        <v>33</v>
      </c>
      <c r="G9" s="216">
        <v>18</v>
      </c>
      <c r="H9" s="216">
        <v>27</v>
      </c>
      <c r="I9" s="216">
        <v>1080</v>
      </c>
      <c r="J9" s="216">
        <v>855</v>
      </c>
      <c r="K9" s="216">
        <v>1095</v>
      </c>
      <c r="L9" s="216">
        <v>495</v>
      </c>
      <c r="M9" s="216">
        <v>270</v>
      </c>
      <c r="N9" s="216">
        <v>405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  <c r="T9" s="216">
        <v>0</v>
      </c>
      <c r="U9" s="216">
        <v>7</v>
      </c>
      <c r="V9" s="216">
        <v>7</v>
      </c>
      <c r="W9" s="216">
        <v>7</v>
      </c>
      <c r="X9" s="216">
        <v>360</v>
      </c>
      <c r="Y9" s="216">
        <v>0</v>
      </c>
      <c r="Z9" s="216">
        <v>105</v>
      </c>
      <c r="AA9" s="216">
        <v>0</v>
      </c>
      <c r="AB9" s="216">
        <v>0</v>
      </c>
      <c r="AC9" s="216">
        <v>0</v>
      </c>
      <c r="AD9" s="228">
        <v>289834.5</v>
      </c>
      <c r="AE9" s="229">
        <v>15</v>
      </c>
      <c r="AF9" s="229">
        <v>0</v>
      </c>
      <c r="AG9" s="229">
        <v>15</v>
      </c>
      <c r="AH9" s="229">
        <v>45</v>
      </c>
      <c r="AI9" s="229">
        <v>0</v>
      </c>
      <c r="AJ9" s="229">
        <v>0</v>
      </c>
      <c r="AK9" s="229">
        <v>45</v>
      </c>
      <c r="AL9" s="229">
        <v>0</v>
      </c>
      <c r="AM9" s="229">
        <v>15</v>
      </c>
      <c r="AN9" s="229">
        <v>105</v>
      </c>
      <c r="AO9" s="229">
        <v>0</v>
      </c>
      <c r="AP9" s="229">
        <v>30</v>
      </c>
      <c r="AQ9" s="228">
        <v>805.2</v>
      </c>
      <c r="AR9" s="228">
        <v>0</v>
      </c>
      <c r="AS9" s="228">
        <v>30</v>
      </c>
      <c r="AT9" s="228">
        <v>835.2</v>
      </c>
      <c r="AU9" s="229">
        <v>0</v>
      </c>
      <c r="AV9" s="229">
        <v>0</v>
      </c>
      <c r="AW9" s="229">
        <v>0</v>
      </c>
      <c r="AX9" s="229">
        <v>0</v>
      </c>
      <c r="AY9" s="219">
        <v>0</v>
      </c>
      <c r="AZ9" s="230">
        <v>0</v>
      </c>
      <c r="BA9" s="228">
        <v>290669.7</v>
      </c>
      <c r="BB9" s="229">
        <v>24</v>
      </c>
      <c r="BC9" s="229">
        <v>0</v>
      </c>
      <c r="BD9" s="229">
        <v>7</v>
      </c>
      <c r="BE9" s="231">
        <v>4039.2000000000007</v>
      </c>
      <c r="BF9" s="231">
        <v>198589.24356998364</v>
      </c>
      <c r="BG9" s="232">
        <v>493298.14356998366</v>
      </c>
      <c r="BH9" s="233">
        <v>205540.89315415986</v>
      </c>
      <c r="BI9" s="233">
        <v>164432.71452332789</v>
      </c>
      <c r="BJ9" s="233">
        <v>123324.53589249591</v>
      </c>
      <c r="BK9" s="234">
        <v>3</v>
      </c>
      <c r="BL9" s="233">
        <v>2730</v>
      </c>
      <c r="BY9" s="235"/>
      <c r="BZ9" s="235"/>
      <c r="CA9" s="235"/>
    </row>
    <row r="10" spans="1:79" x14ac:dyDescent="0.3">
      <c r="A10" s="216">
        <v>1009</v>
      </c>
      <c r="B10" s="217" t="s">
        <v>302</v>
      </c>
      <c r="C10" s="216">
        <v>93</v>
      </c>
      <c r="D10" s="216">
        <v>43</v>
      </c>
      <c r="E10" s="216">
        <v>76</v>
      </c>
      <c r="F10" s="216">
        <v>21</v>
      </c>
      <c r="G10" s="216">
        <v>9</v>
      </c>
      <c r="H10" s="216">
        <v>13</v>
      </c>
      <c r="I10" s="216">
        <v>1395</v>
      </c>
      <c r="J10" s="216">
        <v>645</v>
      </c>
      <c r="K10" s="216">
        <v>1140</v>
      </c>
      <c r="L10" s="216">
        <v>315</v>
      </c>
      <c r="M10" s="216">
        <v>135</v>
      </c>
      <c r="N10" s="216">
        <v>195</v>
      </c>
      <c r="O10" s="216">
        <v>27</v>
      </c>
      <c r="P10" s="216">
        <v>37</v>
      </c>
      <c r="Q10" s="216">
        <v>33</v>
      </c>
      <c r="R10" s="216">
        <v>405</v>
      </c>
      <c r="S10" s="216">
        <v>555</v>
      </c>
      <c r="T10" s="216">
        <v>495</v>
      </c>
      <c r="U10" s="216">
        <v>26</v>
      </c>
      <c r="V10" s="216">
        <v>26</v>
      </c>
      <c r="W10" s="216">
        <v>26</v>
      </c>
      <c r="X10" s="216">
        <v>405</v>
      </c>
      <c r="Y10" s="216">
        <v>255</v>
      </c>
      <c r="Z10" s="216">
        <v>390</v>
      </c>
      <c r="AA10" s="216">
        <v>0</v>
      </c>
      <c r="AB10" s="216">
        <v>0</v>
      </c>
      <c r="AC10" s="216">
        <v>0</v>
      </c>
      <c r="AD10" s="228">
        <v>265281.89999999997</v>
      </c>
      <c r="AE10" s="229">
        <v>615</v>
      </c>
      <c r="AF10" s="229">
        <v>120</v>
      </c>
      <c r="AG10" s="229">
        <v>30</v>
      </c>
      <c r="AH10" s="229">
        <v>210</v>
      </c>
      <c r="AI10" s="229">
        <v>30</v>
      </c>
      <c r="AJ10" s="229">
        <v>60</v>
      </c>
      <c r="AK10" s="229">
        <v>435</v>
      </c>
      <c r="AL10" s="229">
        <v>75</v>
      </c>
      <c r="AM10" s="229">
        <v>90</v>
      </c>
      <c r="AN10" s="229">
        <v>1260</v>
      </c>
      <c r="AO10" s="229">
        <v>225</v>
      </c>
      <c r="AP10" s="229">
        <v>180</v>
      </c>
      <c r="AQ10" s="228">
        <v>9726.4500000000007</v>
      </c>
      <c r="AR10" s="228">
        <v>826.5</v>
      </c>
      <c r="AS10" s="228">
        <v>180</v>
      </c>
      <c r="AT10" s="228">
        <v>10732.95</v>
      </c>
      <c r="AU10" s="229">
        <v>27</v>
      </c>
      <c r="AV10" s="229">
        <v>17</v>
      </c>
      <c r="AW10" s="229">
        <v>25</v>
      </c>
      <c r="AX10" s="229">
        <v>69</v>
      </c>
      <c r="AY10" s="219">
        <v>5002.5263157894733</v>
      </c>
      <c r="AZ10" s="230">
        <v>149817.60000000001</v>
      </c>
      <c r="BA10" s="228">
        <v>430834.97631578951</v>
      </c>
      <c r="BB10" s="229">
        <v>27</v>
      </c>
      <c r="BC10" s="229">
        <v>17</v>
      </c>
      <c r="BD10" s="229">
        <v>26</v>
      </c>
      <c r="BE10" s="231">
        <v>9016.8000000000011</v>
      </c>
      <c r="BF10" s="231">
        <v>218170.77179238456</v>
      </c>
      <c r="BG10" s="232">
        <v>658022.548108174</v>
      </c>
      <c r="BH10" s="233">
        <v>274176.06171173917</v>
      </c>
      <c r="BI10" s="233">
        <v>219340.84936939133</v>
      </c>
      <c r="BJ10" s="233">
        <v>164505.6370270435</v>
      </c>
      <c r="BK10" s="234">
        <v>0</v>
      </c>
      <c r="BL10" s="233">
        <v>0</v>
      </c>
      <c r="BY10" s="235"/>
      <c r="BZ10" s="235"/>
      <c r="CA10" s="235"/>
    </row>
    <row r="11" spans="1:79" x14ac:dyDescent="0.3">
      <c r="A11" s="216">
        <v>1010</v>
      </c>
      <c r="B11" s="217" t="s">
        <v>42</v>
      </c>
      <c r="C11" s="216">
        <v>124</v>
      </c>
      <c r="D11" s="216">
        <v>79</v>
      </c>
      <c r="E11" s="216">
        <v>107</v>
      </c>
      <c r="F11" s="216">
        <v>17</v>
      </c>
      <c r="G11" s="216">
        <v>11</v>
      </c>
      <c r="H11" s="216">
        <v>14</v>
      </c>
      <c r="I11" s="216">
        <v>1860</v>
      </c>
      <c r="J11" s="216">
        <v>1185</v>
      </c>
      <c r="K11" s="216">
        <v>1605</v>
      </c>
      <c r="L11" s="216">
        <v>255</v>
      </c>
      <c r="M11" s="216">
        <v>165</v>
      </c>
      <c r="N11" s="216">
        <v>210</v>
      </c>
      <c r="O11" s="216">
        <v>32</v>
      </c>
      <c r="P11" s="216">
        <v>37</v>
      </c>
      <c r="Q11" s="216">
        <v>45</v>
      </c>
      <c r="R11" s="216">
        <v>480</v>
      </c>
      <c r="S11" s="216">
        <v>555</v>
      </c>
      <c r="T11" s="216">
        <v>675</v>
      </c>
      <c r="U11" s="216">
        <v>25</v>
      </c>
      <c r="V11" s="216">
        <v>25</v>
      </c>
      <c r="W11" s="216">
        <v>25</v>
      </c>
      <c r="X11" s="216">
        <v>435</v>
      </c>
      <c r="Y11" s="216">
        <v>330</v>
      </c>
      <c r="Z11" s="216">
        <v>375</v>
      </c>
      <c r="AA11" s="216">
        <v>30</v>
      </c>
      <c r="AB11" s="216">
        <v>30</v>
      </c>
      <c r="AC11" s="216">
        <v>30</v>
      </c>
      <c r="AD11" s="228">
        <v>364711.79999999993</v>
      </c>
      <c r="AE11" s="229">
        <v>90</v>
      </c>
      <c r="AF11" s="229">
        <v>390</v>
      </c>
      <c r="AG11" s="229">
        <v>1320</v>
      </c>
      <c r="AH11" s="229">
        <v>30</v>
      </c>
      <c r="AI11" s="229">
        <v>240</v>
      </c>
      <c r="AJ11" s="229">
        <v>855</v>
      </c>
      <c r="AK11" s="229">
        <v>45</v>
      </c>
      <c r="AL11" s="229">
        <v>315</v>
      </c>
      <c r="AM11" s="229">
        <v>1140</v>
      </c>
      <c r="AN11" s="229">
        <v>165</v>
      </c>
      <c r="AO11" s="229">
        <v>945</v>
      </c>
      <c r="AP11" s="229">
        <v>3315</v>
      </c>
      <c r="AQ11" s="228">
        <v>1281</v>
      </c>
      <c r="AR11" s="228">
        <v>3471.2999999999997</v>
      </c>
      <c r="AS11" s="228">
        <v>3356.4000000000005</v>
      </c>
      <c r="AT11" s="228">
        <v>8108.7</v>
      </c>
      <c r="AU11" s="229">
        <v>5</v>
      </c>
      <c r="AV11" s="229">
        <v>5</v>
      </c>
      <c r="AW11" s="229">
        <v>25</v>
      </c>
      <c r="AX11" s="229">
        <v>35</v>
      </c>
      <c r="AY11" s="219">
        <v>2466.8421052631575</v>
      </c>
      <c r="AZ11" s="230">
        <v>176868</v>
      </c>
      <c r="BA11" s="228">
        <v>552155.34210526315</v>
      </c>
      <c r="BB11" s="229">
        <v>29</v>
      </c>
      <c r="BC11" s="229">
        <v>22</v>
      </c>
      <c r="BD11" s="229">
        <v>25</v>
      </c>
      <c r="BE11" s="231">
        <v>9822.6000000000022</v>
      </c>
      <c r="BF11" s="231">
        <v>283771.63384838327</v>
      </c>
      <c r="BG11" s="232">
        <v>845749.57595364633</v>
      </c>
      <c r="BH11" s="233">
        <v>352395.65664735268</v>
      </c>
      <c r="BI11" s="233">
        <v>281916.52531788213</v>
      </c>
      <c r="BJ11" s="233">
        <v>211437.39398841158</v>
      </c>
      <c r="BK11" s="234">
        <v>15</v>
      </c>
      <c r="BL11" s="233">
        <v>13650</v>
      </c>
      <c r="BY11" s="235"/>
      <c r="BZ11" s="235"/>
      <c r="CA11" s="235"/>
    </row>
    <row r="12" spans="1:79" x14ac:dyDescent="0.3">
      <c r="A12" s="216">
        <v>1012</v>
      </c>
      <c r="B12" s="217" t="s">
        <v>303</v>
      </c>
      <c r="C12" s="216">
        <v>97</v>
      </c>
      <c r="D12" s="216">
        <v>71</v>
      </c>
      <c r="E12" s="216">
        <v>90</v>
      </c>
      <c r="F12" s="216">
        <v>21</v>
      </c>
      <c r="G12" s="216">
        <v>15</v>
      </c>
      <c r="H12" s="216">
        <v>18</v>
      </c>
      <c r="I12" s="216">
        <v>1455</v>
      </c>
      <c r="J12" s="216">
        <v>1065</v>
      </c>
      <c r="K12" s="216">
        <v>1350</v>
      </c>
      <c r="L12" s="216">
        <v>315</v>
      </c>
      <c r="M12" s="216">
        <v>225</v>
      </c>
      <c r="N12" s="216">
        <v>270</v>
      </c>
      <c r="O12" s="216">
        <v>26</v>
      </c>
      <c r="P12" s="216">
        <v>29</v>
      </c>
      <c r="Q12" s="216">
        <v>31</v>
      </c>
      <c r="R12" s="216">
        <v>390</v>
      </c>
      <c r="S12" s="216">
        <v>435</v>
      </c>
      <c r="T12" s="216">
        <v>465</v>
      </c>
      <c r="U12" s="216">
        <v>31</v>
      </c>
      <c r="V12" s="216">
        <v>31</v>
      </c>
      <c r="W12" s="216">
        <v>31</v>
      </c>
      <c r="X12" s="216">
        <v>540</v>
      </c>
      <c r="Y12" s="216">
        <v>435</v>
      </c>
      <c r="Z12" s="216">
        <v>465</v>
      </c>
      <c r="AA12" s="216">
        <v>45</v>
      </c>
      <c r="AB12" s="216">
        <v>45</v>
      </c>
      <c r="AC12" s="216">
        <v>45</v>
      </c>
      <c r="AD12" s="228">
        <v>322761.00000000006</v>
      </c>
      <c r="AE12" s="229">
        <v>150</v>
      </c>
      <c r="AF12" s="229">
        <v>360</v>
      </c>
      <c r="AG12" s="229">
        <v>210</v>
      </c>
      <c r="AH12" s="229">
        <v>75</v>
      </c>
      <c r="AI12" s="229">
        <v>240</v>
      </c>
      <c r="AJ12" s="229">
        <v>195</v>
      </c>
      <c r="AK12" s="229">
        <v>120</v>
      </c>
      <c r="AL12" s="229">
        <v>330</v>
      </c>
      <c r="AM12" s="229">
        <v>210</v>
      </c>
      <c r="AN12" s="229">
        <v>345</v>
      </c>
      <c r="AO12" s="229">
        <v>930</v>
      </c>
      <c r="AP12" s="229">
        <v>615</v>
      </c>
      <c r="AQ12" s="228">
        <v>2662.65</v>
      </c>
      <c r="AR12" s="228">
        <v>3410.3999999999996</v>
      </c>
      <c r="AS12" s="228">
        <v>622.79999999999995</v>
      </c>
      <c r="AT12" s="228">
        <v>6695.8499999999995</v>
      </c>
      <c r="AU12" s="229">
        <v>0</v>
      </c>
      <c r="AV12" s="229">
        <v>0</v>
      </c>
      <c r="AW12" s="229">
        <v>0</v>
      </c>
      <c r="AX12" s="229">
        <v>0</v>
      </c>
      <c r="AY12" s="219">
        <v>0</v>
      </c>
      <c r="AZ12" s="230">
        <v>133293.6</v>
      </c>
      <c r="BA12" s="228">
        <v>462750.45000000007</v>
      </c>
      <c r="BB12" s="229">
        <v>36</v>
      </c>
      <c r="BC12" s="229">
        <v>29</v>
      </c>
      <c r="BD12" s="229">
        <v>31</v>
      </c>
      <c r="BE12" s="231">
        <v>12413.400000000001</v>
      </c>
      <c r="BF12" s="231">
        <v>236106.79344147453</v>
      </c>
      <c r="BG12" s="232">
        <v>711270.64344147465</v>
      </c>
      <c r="BH12" s="233">
        <v>296362.76810061443</v>
      </c>
      <c r="BI12" s="233">
        <v>237090.21448049156</v>
      </c>
      <c r="BJ12" s="233">
        <v>177817.66086036866</v>
      </c>
      <c r="BK12" s="234">
        <v>2</v>
      </c>
      <c r="BL12" s="233">
        <v>1820</v>
      </c>
      <c r="BY12" s="235"/>
      <c r="BZ12" s="235"/>
      <c r="CA12" s="235"/>
    </row>
    <row r="13" spans="1:79" x14ac:dyDescent="0.3">
      <c r="A13" s="216">
        <v>1014</v>
      </c>
      <c r="B13" s="217" t="s">
        <v>304</v>
      </c>
      <c r="C13" s="216">
        <v>98</v>
      </c>
      <c r="D13" s="216">
        <v>83</v>
      </c>
      <c r="E13" s="216">
        <v>102</v>
      </c>
      <c r="F13" s="216">
        <v>26</v>
      </c>
      <c r="G13" s="216">
        <v>18</v>
      </c>
      <c r="H13" s="216">
        <v>20</v>
      </c>
      <c r="I13" s="216">
        <v>1470</v>
      </c>
      <c r="J13" s="216">
        <v>1245</v>
      </c>
      <c r="K13" s="216">
        <v>1530</v>
      </c>
      <c r="L13" s="216">
        <v>390</v>
      </c>
      <c r="M13" s="216">
        <v>270</v>
      </c>
      <c r="N13" s="216">
        <v>285</v>
      </c>
      <c r="O13" s="216">
        <v>21</v>
      </c>
      <c r="P13" s="216">
        <v>26</v>
      </c>
      <c r="Q13" s="216">
        <v>25</v>
      </c>
      <c r="R13" s="216">
        <v>315</v>
      </c>
      <c r="S13" s="216">
        <v>390</v>
      </c>
      <c r="T13" s="216">
        <v>375</v>
      </c>
      <c r="U13" s="216">
        <v>55</v>
      </c>
      <c r="V13" s="216">
        <v>55</v>
      </c>
      <c r="W13" s="216">
        <v>55</v>
      </c>
      <c r="X13" s="216">
        <v>975</v>
      </c>
      <c r="Y13" s="216">
        <v>690</v>
      </c>
      <c r="Z13" s="216">
        <v>825</v>
      </c>
      <c r="AA13" s="216">
        <v>45</v>
      </c>
      <c r="AB13" s="216">
        <v>45</v>
      </c>
      <c r="AC13" s="216">
        <v>45</v>
      </c>
      <c r="AD13" s="228">
        <v>357476.1</v>
      </c>
      <c r="AE13" s="229">
        <v>675</v>
      </c>
      <c r="AF13" s="229">
        <v>315</v>
      </c>
      <c r="AG13" s="229">
        <v>105</v>
      </c>
      <c r="AH13" s="229">
        <v>465</v>
      </c>
      <c r="AI13" s="229">
        <v>285</v>
      </c>
      <c r="AJ13" s="229">
        <v>120</v>
      </c>
      <c r="AK13" s="229">
        <v>555</v>
      </c>
      <c r="AL13" s="229">
        <v>270</v>
      </c>
      <c r="AM13" s="229">
        <v>150</v>
      </c>
      <c r="AN13" s="229">
        <v>1695</v>
      </c>
      <c r="AO13" s="229">
        <v>870</v>
      </c>
      <c r="AP13" s="229">
        <v>375</v>
      </c>
      <c r="AQ13" s="228">
        <v>13102.8</v>
      </c>
      <c r="AR13" s="228">
        <v>3201.5999999999995</v>
      </c>
      <c r="AS13" s="228">
        <v>378</v>
      </c>
      <c r="AT13" s="228">
        <v>16682.399999999998</v>
      </c>
      <c r="AU13" s="229">
        <v>28</v>
      </c>
      <c r="AV13" s="229">
        <v>30</v>
      </c>
      <c r="AW13" s="229">
        <v>35</v>
      </c>
      <c r="AX13" s="229">
        <v>93</v>
      </c>
      <c r="AY13" s="219">
        <v>6735.0526315789466</v>
      </c>
      <c r="AZ13" s="230">
        <v>111384</v>
      </c>
      <c r="BA13" s="228">
        <v>492277.55263157893</v>
      </c>
      <c r="BB13" s="229">
        <v>65</v>
      </c>
      <c r="BC13" s="229">
        <v>46</v>
      </c>
      <c r="BD13" s="229">
        <v>55</v>
      </c>
      <c r="BE13" s="231">
        <v>21450.600000000002</v>
      </c>
      <c r="BF13" s="231">
        <v>233364.28248595618</v>
      </c>
      <c r="BG13" s="232">
        <v>747092.43511753506</v>
      </c>
      <c r="BH13" s="233">
        <v>311288.51463230629</v>
      </c>
      <c r="BI13" s="233">
        <v>249030.81170584503</v>
      </c>
      <c r="BJ13" s="233">
        <v>186773.10877938377</v>
      </c>
      <c r="BK13" s="234">
        <v>11</v>
      </c>
      <c r="BL13" s="233">
        <v>10010</v>
      </c>
      <c r="BY13" s="235"/>
      <c r="BZ13" s="235"/>
      <c r="CA13" s="235"/>
    </row>
    <row r="14" spans="1:79" x14ac:dyDescent="0.3">
      <c r="A14" s="216">
        <v>1015</v>
      </c>
      <c r="B14" s="217" t="s">
        <v>305</v>
      </c>
      <c r="C14" s="216">
        <v>95</v>
      </c>
      <c r="D14" s="216">
        <v>70</v>
      </c>
      <c r="E14" s="216">
        <v>85</v>
      </c>
      <c r="F14" s="216">
        <v>43</v>
      </c>
      <c r="G14" s="216">
        <v>27</v>
      </c>
      <c r="H14" s="216">
        <v>36</v>
      </c>
      <c r="I14" s="216">
        <v>1425</v>
      </c>
      <c r="J14" s="216">
        <v>1050</v>
      </c>
      <c r="K14" s="216">
        <v>1275</v>
      </c>
      <c r="L14" s="216">
        <v>645</v>
      </c>
      <c r="M14" s="216">
        <v>405</v>
      </c>
      <c r="N14" s="216">
        <v>540</v>
      </c>
      <c r="O14" s="216">
        <v>12</v>
      </c>
      <c r="P14" s="216">
        <v>20</v>
      </c>
      <c r="Q14" s="216">
        <v>15</v>
      </c>
      <c r="R14" s="216">
        <v>180</v>
      </c>
      <c r="S14" s="216">
        <v>300</v>
      </c>
      <c r="T14" s="216">
        <v>225</v>
      </c>
      <c r="U14" s="216">
        <v>30</v>
      </c>
      <c r="V14" s="216">
        <v>30</v>
      </c>
      <c r="W14" s="216">
        <v>30</v>
      </c>
      <c r="X14" s="216">
        <v>360</v>
      </c>
      <c r="Y14" s="216">
        <v>360</v>
      </c>
      <c r="Z14" s="216">
        <v>450</v>
      </c>
      <c r="AA14" s="216">
        <v>90</v>
      </c>
      <c r="AB14" s="216">
        <v>90</v>
      </c>
      <c r="AC14" s="216">
        <v>90</v>
      </c>
      <c r="AD14" s="228">
        <v>368370.30000000005</v>
      </c>
      <c r="AE14" s="229">
        <v>165</v>
      </c>
      <c r="AF14" s="229">
        <v>150</v>
      </c>
      <c r="AG14" s="229">
        <v>30</v>
      </c>
      <c r="AH14" s="229">
        <v>60</v>
      </c>
      <c r="AI14" s="229">
        <v>120</v>
      </c>
      <c r="AJ14" s="229">
        <v>45</v>
      </c>
      <c r="AK14" s="229">
        <v>150</v>
      </c>
      <c r="AL14" s="229">
        <v>120</v>
      </c>
      <c r="AM14" s="229">
        <v>75</v>
      </c>
      <c r="AN14" s="229">
        <v>375</v>
      </c>
      <c r="AO14" s="229">
        <v>390</v>
      </c>
      <c r="AP14" s="229">
        <v>150</v>
      </c>
      <c r="AQ14" s="228">
        <v>2882.25</v>
      </c>
      <c r="AR14" s="228">
        <v>1435.5</v>
      </c>
      <c r="AS14" s="228">
        <v>150</v>
      </c>
      <c r="AT14" s="228">
        <v>4467.75</v>
      </c>
      <c r="AU14" s="229">
        <v>24</v>
      </c>
      <c r="AV14" s="229">
        <v>24</v>
      </c>
      <c r="AW14" s="229">
        <v>30</v>
      </c>
      <c r="AX14" s="229">
        <v>78</v>
      </c>
      <c r="AY14" s="219">
        <v>5645.0526315789466</v>
      </c>
      <c r="AZ14" s="230">
        <v>72338.399999999994</v>
      </c>
      <c r="BA14" s="228">
        <v>450821.50263157894</v>
      </c>
      <c r="BB14" s="229">
        <v>24</v>
      </c>
      <c r="BC14" s="229">
        <v>24</v>
      </c>
      <c r="BD14" s="229">
        <v>30</v>
      </c>
      <c r="BE14" s="231">
        <v>10036.800000000001</v>
      </c>
      <c r="BF14" s="231">
        <v>215208.85996042477</v>
      </c>
      <c r="BG14" s="232">
        <v>676067.1625920037</v>
      </c>
      <c r="BH14" s="233">
        <v>281694.65108000155</v>
      </c>
      <c r="BI14" s="233">
        <v>225355.72086400122</v>
      </c>
      <c r="BJ14" s="233">
        <v>169016.79064800093</v>
      </c>
      <c r="BK14" s="234">
        <v>11</v>
      </c>
      <c r="BL14" s="233">
        <v>10010</v>
      </c>
      <c r="BY14" s="235"/>
      <c r="BZ14" s="235"/>
      <c r="CA14" s="235"/>
    </row>
    <row r="15" spans="1:79" x14ac:dyDescent="0.3">
      <c r="A15" s="216">
        <v>1016</v>
      </c>
      <c r="B15" s="217" t="s">
        <v>306</v>
      </c>
      <c r="C15" s="216">
        <v>78</v>
      </c>
      <c r="D15" s="216">
        <v>64</v>
      </c>
      <c r="E15" s="216">
        <v>72</v>
      </c>
      <c r="F15" s="216">
        <v>33</v>
      </c>
      <c r="G15" s="216">
        <v>28</v>
      </c>
      <c r="H15" s="216">
        <v>28</v>
      </c>
      <c r="I15" s="216">
        <v>1164</v>
      </c>
      <c r="J15" s="216">
        <v>960</v>
      </c>
      <c r="K15" s="216">
        <v>1080</v>
      </c>
      <c r="L15" s="216">
        <v>483</v>
      </c>
      <c r="M15" s="216">
        <v>420</v>
      </c>
      <c r="N15" s="216">
        <v>420</v>
      </c>
      <c r="O15" s="216">
        <v>12</v>
      </c>
      <c r="P15" s="216">
        <v>20</v>
      </c>
      <c r="Q15" s="216">
        <v>20</v>
      </c>
      <c r="R15" s="216">
        <v>180</v>
      </c>
      <c r="S15" s="216">
        <v>300</v>
      </c>
      <c r="T15" s="216">
        <v>300</v>
      </c>
      <c r="U15" s="216">
        <v>25</v>
      </c>
      <c r="V15" s="216">
        <v>25</v>
      </c>
      <c r="W15" s="216">
        <v>25</v>
      </c>
      <c r="X15" s="216">
        <v>390</v>
      </c>
      <c r="Y15" s="216">
        <v>390</v>
      </c>
      <c r="Z15" s="216">
        <v>375</v>
      </c>
      <c r="AA15" s="216">
        <v>30</v>
      </c>
      <c r="AB15" s="216">
        <v>30</v>
      </c>
      <c r="AC15" s="216">
        <v>30</v>
      </c>
      <c r="AD15" s="228">
        <v>311492.82</v>
      </c>
      <c r="AE15" s="229">
        <v>339</v>
      </c>
      <c r="AF15" s="229">
        <v>135</v>
      </c>
      <c r="AG15" s="229">
        <v>60</v>
      </c>
      <c r="AH15" s="229">
        <v>240</v>
      </c>
      <c r="AI15" s="229">
        <v>45</v>
      </c>
      <c r="AJ15" s="229">
        <v>90</v>
      </c>
      <c r="AK15" s="229">
        <v>240</v>
      </c>
      <c r="AL15" s="229">
        <v>60</v>
      </c>
      <c r="AM15" s="229">
        <v>105</v>
      </c>
      <c r="AN15" s="229">
        <v>819</v>
      </c>
      <c r="AO15" s="229">
        <v>240</v>
      </c>
      <c r="AP15" s="229">
        <v>255</v>
      </c>
      <c r="AQ15" s="228">
        <v>6348.27</v>
      </c>
      <c r="AR15" s="228">
        <v>887.39999999999986</v>
      </c>
      <c r="AS15" s="228">
        <v>256.8</v>
      </c>
      <c r="AT15" s="228">
        <v>7492.47</v>
      </c>
      <c r="AU15" s="229">
        <v>24</v>
      </c>
      <c r="AV15" s="229">
        <v>24</v>
      </c>
      <c r="AW15" s="229">
        <v>24</v>
      </c>
      <c r="AX15" s="229">
        <v>72</v>
      </c>
      <c r="AY15" s="219">
        <v>5232</v>
      </c>
      <c r="AZ15" s="230">
        <v>80294.399999999994</v>
      </c>
      <c r="BA15" s="228">
        <v>404511.68999999994</v>
      </c>
      <c r="BB15" s="229">
        <v>26</v>
      </c>
      <c r="BC15" s="229">
        <v>26</v>
      </c>
      <c r="BD15" s="229">
        <v>25</v>
      </c>
      <c r="BE15" s="231">
        <v>9955.2000000000007</v>
      </c>
      <c r="BF15" s="231">
        <v>196504.93524378969</v>
      </c>
      <c r="BG15" s="232">
        <v>610971.8252437897</v>
      </c>
      <c r="BH15" s="233">
        <v>254571.59385157906</v>
      </c>
      <c r="BI15" s="233">
        <v>203657.27508126324</v>
      </c>
      <c r="BJ15" s="233">
        <v>152742.95631094743</v>
      </c>
      <c r="BK15" s="234">
        <v>2</v>
      </c>
      <c r="BL15" s="233">
        <v>1820</v>
      </c>
      <c r="BY15" s="235"/>
      <c r="BZ15" s="235"/>
      <c r="CA15" s="235"/>
    </row>
    <row r="16" spans="1:79" x14ac:dyDescent="0.3">
      <c r="A16" s="216">
        <v>1017</v>
      </c>
      <c r="B16" s="217" t="s">
        <v>307</v>
      </c>
      <c r="C16" s="216">
        <v>130</v>
      </c>
      <c r="D16" s="216">
        <v>73</v>
      </c>
      <c r="E16" s="216">
        <v>103</v>
      </c>
      <c r="F16" s="216">
        <v>57</v>
      </c>
      <c r="G16" s="216">
        <v>34</v>
      </c>
      <c r="H16" s="216">
        <v>46</v>
      </c>
      <c r="I16" s="216">
        <v>1944</v>
      </c>
      <c r="J16" s="216">
        <v>1095</v>
      </c>
      <c r="K16" s="216">
        <v>1545</v>
      </c>
      <c r="L16" s="216">
        <v>852.5</v>
      </c>
      <c r="M16" s="216">
        <v>510</v>
      </c>
      <c r="N16" s="216">
        <v>690</v>
      </c>
      <c r="O16" s="216">
        <v>26</v>
      </c>
      <c r="P16" s="216">
        <v>35</v>
      </c>
      <c r="Q16" s="216">
        <v>25</v>
      </c>
      <c r="R16" s="216">
        <v>390</v>
      </c>
      <c r="S16" s="216">
        <v>525</v>
      </c>
      <c r="T16" s="216">
        <v>375</v>
      </c>
      <c r="U16" s="216">
        <v>44</v>
      </c>
      <c r="V16" s="216">
        <v>44</v>
      </c>
      <c r="W16" s="216">
        <v>44</v>
      </c>
      <c r="X16" s="216">
        <v>705</v>
      </c>
      <c r="Y16" s="216">
        <v>525</v>
      </c>
      <c r="Z16" s="216">
        <v>660</v>
      </c>
      <c r="AA16" s="216">
        <v>75</v>
      </c>
      <c r="AB16" s="216">
        <v>75</v>
      </c>
      <c r="AC16" s="216">
        <v>75</v>
      </c>
      <c r="AD16" s="228">
        <v>458908.69000000006</v>
      </c>
      <c r="AE16" s="229">
        <v>315</v>
      </c>
      <c r="AF16" s="229">
        <v>324</v>
      </c>
      <c r="AG16" s="229">
        <v>240</v>
      </c>
      <c r="AH16" s="229">
        <v>225</v>
      </c>
      <c r="AI16" s="229">
        <v>210</v>
      </c>
      <c r="AJ16" s="229">
        <v>150</v>
      </c>
      <c r="AK16" s="229">
        <v>270</v>
      </c>
      <c r="AL16" s="229">
        <v>285</v>
      </c>
      <c r="AM16" s="229">
        <v>165</v>
      </c>
      <c r="AN16" s="229">
        <v>810</v>
      </c>
      <c r="AO16" s="229">
        <v>819</v>
      </c>
      <c r="AP16" s="229">
        <v>555</v>
      </c>
      <c r="AQ16" s="228">
        <v>6258.6</v>
      </c>
      <c r="AR16" s="228">
        <v>3004.98</v>
      </c>
      <c r="AS16" s="228">
        <v>564</v>
      </c>
      <c r="AT16" s="228">
        <v>9827.58</v>
      </c>
      <c r="AU16" s="229">
        <v>46</v>
      </c>
      <c r="AV16" s="229">
        <v>33</v>
      </c>
      <c r="AW16" s="229">
        <v>42</v>
      </c>
      <c r="AX16" s="229">
        <v>121</v>
      </c>
      <c r="AY16" s="219">
        <v>8783.1052631578932</v>
      </c>
      <c r="AZ16" s="230">
        <v>132559.20000000001</v>
      </c>
      <c r="BA16" s="228">
        <v>610078.57526315795</v>
      </c>
      <c r="BB16" s="229">
        <v>47</v>
      </c>
      <c r="BC16" s="229">
        <v>35</v>
      </c>
      <c r="BD16" s="229">
        <v>44</v>
      </c>
      <c r="BE16" s="231">
        <v>16258.800000000003</v>
      </c>
      <c r="BF16" s="231">
        <v>287896.3703254828</v>
      </c>
      <c r="BG16" s="232">
        <v>914233.7455886408</v>
      </c>
      <c r="BH16" s="233">
        <v>380930.72732860036</v>
      </c>
      <c r="BI16" s="233">
        <v>304744.58186288027</v>
      </c>
      <c r="BJ16" s="233">
        <v>228558.4363971602</v>
      </c>
      <c r="BK16" s="234">
        <v>14</v>
      </c>
      <c r="BL16" s="233">
        <v>12740</v>
      </c>
      <c r="BY16" s="235"/>
      <c r="BZ16" s="235"/>
      <c r="CA16" s="235"/>
    </row>
    <row r="17" spans="1:79" x14ac:dyDescent="0.3">
      <c r="A17" s="216">
        <v>1018</v>
      </c>
      <c r="B17" s="217" t="s">
        <v>308</v>
      </c>
      <c r="C17" s="216">
        <v>109</v>
      </c>
      <c r="D17" s="216">
        <v>78</v>
      </c>
      <c r="E17" s="216">
        <v>103</v>
      </c>
      <c r="F17" s="216">
        <v>61</v>
      </c>
      <c r="G17" s="216">
        <v>42</v>
      </c>
      <c r="H17" s="216">
        <v>49</v>
      </c>
      <c r="I17" s="216">
        <v>1635</v>
      </c>
      <c r="J17" s="216">
        <v>1170</v>
      </c>
      <c r="K17" s="216">
        <v>1545</v>
      </c>
      <c r="L17" s="216">
        <v>915</v>
      </c>
      <c r="M17" s="216">
        <v>630</v>
      </c>
      <c r="N17" s="216">
        <v>735</v>
      </c>
      <c r="O17" s="216">
        <v>34</v>
      </c>
      <c r="P17" s="216">
        <v>38</v>
      </c>
      <c r="Q17" s="216">
        <v>32</v>
      </c>
      <c r="R17" s="216">
        <v>510</v>
      </c>
      <c r="S17" s="216">
        <v>570</v>
      </c>
      <c r="T17" s="216">
        <v>480</v>
      </c>
      <c r="U17" s="216">
        <v>46</v>
      </c>
      <c r="V17" s="216">
        <v>46</v>
      </c>
      <c r="W17" s="216">
        <v>46</v>
      </c>
      <c r="X17" s="216">
        <v>675</v>
      </c>
      <c r="Y17" s="216">
        <v>525</v>
      </c>
      <c r="Z17" s="216">
        <v>690</v>
      </c>
      <c r="AA17" s="216">
        <v>105</v>
      </c>
      <c r="AB17" s="216">
        <v>105</v>
      </c>
      <c r="AC17" s="216">
        <v>105</v>
      </c>
      <c r="AD17" s="228">
        <v>457393.8</v>
      </c>
      <c r="AE17" s="229">
        <v>600</v>
      </c>
      <c r="AF17" s="229">
        <v>150</v>
      </c>
      <c r="AG17" s="229">
        <v>240</v>
      </c>
      <c r="AH17" s="229">
        <v>435</v>
      </c>
      <c r="AI17" s="229">
        <v>165</v>
      </c>
      <c r="AJ17" s="229">
        <v>75</v>
      </c>
      <c r="AK17" s="229">
        <v>525</v>
      </c>
      <c r="AL17" s="229">
        <v>210</v>
      </c>
      <c r="AM17" s="229">
        <v>180</v>
      </c>
      <c r="AN17" s="229">
        <v>1560</v>
      </c>
      <c r="AO17" s="229">
        <v>525</v>
      </c>
      <c r="AP17" s="229">
        <v>495</v>
      </c>
      <c r="AQ17" s="228">
        <v>12050.55</v>
      </c>
      <c r="AR17" s="228">
        <v>1918.35</v>
      </c>
      <c r="AS17" s="228">
        <v>500.4</v>
      </c>
      <c r="AT17" s="228">
        <v>14469.3</v>
      </c>
      <c r="AU17" s="229">
        <v>44</v>
      </c>
      <c r="AV17" s="229">
        <v>34</v>
      </c>
      <c r="AW17" s="229">
        <v>45</v>
      </c>
      <c r="AX17" s="229">
        <v>123</v>
      </c>
      <c r="AY17" s="219">
        <v>8915.0526315789466</v>
      </c>
      <c r="AZ17" s="230">
        <v>160833.60000000001</v>
      </c>
      <c r="BA17" s="228">
        <v>641611.75263157894</v>
      </c>
      <c r="BB17" s="229">
        <v>45</v>
      </c>
      <c r="BC17" s="229">
        <v>35</v>
      </c>
      <c r="BD17" s="229">
        <v>46</v>
      </c>
      <c r="BE17" s="231">
        <v>16238.400000000001</v>
      </c>
      <c r="BF17" s="231">
        <v>246144.38353867165</v>
      </c>
      <c r="BG17" s="232">
        <v>903994.53617025062</v>
      </c>
      <c r="BH17" s="233">
        <v>376664.39007093775</v>
      </c>
      <c r="BI17" s="233">
        <v>301331.51205675019</v>
      </c>
      <c r="BJ17" s="233">
        <v>225998.63404256263</v>
      </c>
      <c r="BK17" s="234">
        <v>17</v>
      </c>
      <c r="BL17" s="233">
        <v>15470</v>
      </c>
      <c r="BY17" s="235"/>
      <c r="BZ17" s="235"/>
      <c r="CA17" s="235"/>
    </row>
    <row r="18" spans="1:79" x14ac:dyDescent="0.3">
      <c r="A18" s="216">
        <v>1019</v>
      </c>
      <c r="B18" s="217" t="s">
        <v>309</v>
      </c>
      <c r="C18" s="216">
        <v>139</v>
      </c>
      <c r="D18" s="216">
        <v>91</v>
      </c>
      <c r="E18" s="216">
        <v>106</v>
      </c>
      <c r="F18" s="216">
        <v>30</v>
      </c>
      <c r="G18" s="216">
        <v>26</v>
      </c>
      <c r="H18" s="216">
        <v>29</v>
      </c>
      <c r="I18" s="216">
        <v>2085</v>
      </c>
      <c r="J18" s="216">
        <v>1365</v>
      </c>
      <c r="K18" s="216">
        <v>1590</v>
      </c>
      <c r="L18" s="216">
        <v>450</v>
      </c>
      <c r="M18" s="216">
        <v>390</v>
      </c>
      <c r="N18" s="216">
        <v>435</v>
      </c>
      <c r="O18" s="216">
        <v>27</v>
      </c>
      <c r="P18" s="216">
        <v>20</v>
      </c>
      <c r="Q18" s="216">
        <v>17</v>
      </c>
      <c r="R18" s="216">
        <v>405</v>
      </c>
      <c r="S18" s="216">
        <v>300</v>
      </c>
      <c r="T18" s="216">
        <v>255</v>
      </c>
      <c r="U18" s="216">
        <v>19</v>
      </c>
      <c r="V18" s="216">
        <v>19</v>
      </c>
      <c r="W18" s="216">
        <v>19</v>
      </c>
      <c r="X18" s="216">
        <v>480</v>
      </c>
      <c r="Y18" s="216">
        <v>225</v>
      </c>
      <c r="Z18" s="216">
        <v>285</v>
      </c>
      <c r="AA18" s="216">
        <v>15</v>
      </c>
      <c r="AB18" s="216">
        <v>15</v>
      </c>
      <c r="AC18" s="216">
        <v>15</v>
      </c>
      <c r="AD18" s="228">
        <v>435442.79999999993</v>
      </c>
      <c r="AE18" s="229">
        <v>330</v>
      </c>
      <c r="AF18" s="229">
        <v>480</v>
      </c>
      <c r="AG18" s="229">
        <v>795</v>
      </c>
      <c r="AH18" s="229">
        <v>165</v>
      </c>
      <c r="AI18" s="229">
        <v>225</v>
      </c>
      <c r="AJ18" s="229">
        <v>630</v>
      </c>
      <c r="AK18" s="229">
        <v>195</v>
      </c>
      <c r="AL18" s="229">
        <v>255</v>
      </c>
      <c r="AM18" s="229">
        <v>735</v>
      </c>
      <c r="AN18" s="229">
        <v>690</v>
      </c>
      <c r="AO18" s="229">
        <v>960</v>
      </c>
      <c r="AP18" s="229">
        <v>2160</v>
      </c>
      <c r="AQ18" s="228">
        <v>5352.75</v>
      </c>
      <c r="AR18" s="228">
        <v>3545.25</v>
      </c>
      <c r="AS18" s="228">
        <v>2187.6</v>
      </c>
      <c r="AT18" s="228">
        <v>11085.6</v>
      </c>
      <c r="AU18" s="229">
        <v>1</v>
      </c>
      <c r="AV18" s="229">
        <v>2</v>
      </c>
      <c r="AW18" s="229">
        <v>2</v>
      </c>
      <c r="AX18" s="229">
        <v>5</v>
      </c>
      <c r="AY18" s="219">
        <v>361.4210526315789</v>
      </c>
      <c r="AZ18" s="230">
        <v>99388.800000000003</v>
      </c>
      <c r="BA18" s="228">
        <v>546278.62105263153</v>
      </c>
      <c r="BB18" s="229">
        <v>32</v>
      </c>
      <c r="BC18" s="229">
        <v>15</v>
      </c>
      <c r="BD18" s="229">
        <v>19</v>
      </c>
      <c r="BE18" s="231">
        <v>8557.8000000000011</v>
      </c>
      <c r="BF18" s="231">
        <v>292821.92000159377</v>
      </c>
      <c r="BG18" s="232">
        <v>847658.34105422534</v>
      </c>
      <c r="BH18" s="233">
        <v>353190.9754392606</v>
      </c>
      <c r="BI18" s="233">
        <v>282552.78035140847</v>
      </c>
      <c r="BJ18" s="233">
        <v>211914.58526355634</v>
      </c>
      <c r="BK18" s="234">
        <v>7</v>
      </c>
      <c r="BL18" s="233">
        <v>6370</v>
      </c>
      <c r="BY18" s="235"/>
      <c r="BZ18" s="235"/>
      <c r="CA18" s="235"/>
    </row>
    <row r="19" spans="1:79" x14ac:dyDescent="0.3">
      <c r="A19" s="216">
        <v>1020</v>
      </c>
      <c r="B19" s="217" t="s">
        <v>310</v>
      </c>
      <c r="C19" s="216">
        <v>123</v>
      </c>
      <c r="D19" s="216">
        <v>84</v>
      </c>
      <c r="E19" s="216">
        <v>118</v>
      </c>
      <c r="F19" s="216">
        <v>30</v>
      </c>
      <c r="G19" s="216">
        <v>30</v>
      </c>
      <c r="H19" s="216">
        <v>41</v>
      </c>
      <c r="I19" s="216">
        <v>1845</v>
      </c>
      <c r="J19" s="216">
        <v>1260</v>
      </c>
      <c r="K19" s="216">
        <v>1770</v>
      </c>
      <c r="L19" s="216">
        <v>450</v>
      </c>
      <c r="M19" s="216">
        <v>450</v>
      </c>
      <c r="N19" s="216">
        <v>615</v>
      </c>
      <c r="O19" s="216">
        <v>52</v>
      </c>
      <c r="P19" s="216">
        <v>64</v>
      </c>
      <c r="Q19" s="216">
        <v>54</v>
      </c>
      <c r="R19" s="216">
        <v>780</v>
      </c>
      <c r="S19" s="216">
        <v>960</v>
      </c>
      <c r="T19" s="216">
        <v>810</v>
      </c>
      <c r="U19" s="216">
        <v>53</v>
      </c>
      <c r="V19" s="216">
        <v>53</v>
      </c>
      <c r="W19" s="216">
        <v>53</v>
      </c>
      <c r="X19" s="216">
        <v>855</v>
      </c>
      <c r="Y19" s="216">
        <v>615</v>
      </c>
      <c r="Z19" s="216">
        <v>795</v>
      </c>
      <c r="AA19" s="216">
        <v>30</v>
      </c>
      <c r="AB19" s="216">
        <v>30</v>
      </c>
      <c r="AC19" s="216">
        <v>30</v>
      </c>
      <c r="AD19" s="228">
        <v>440971.2</v>
      </c>
      <c r="AE19" s="229">
        <v>585</v>
      </c>
      <c r="AF19" s="229">
        <v>765</v>
      </c>
      <c r="AG19" s="229">
        <v>165</v>
      </c>
      <c r="AH19" s="229">
        <v>450</v>
      </c>
      <c r="AI19" s="229">
        <v>465</v>
      </c>
      <c r="AJ19" s="229">
        <v>120</v>
      </c>
      <c r="AK19" s="229">
        <v>570</v>
      </c>
      <c r="AL19" s="229">
        <v>615</v>
      </c>
      <c r="AM19" s="229">
        <v>270</v>
      </c>
      <c r="AN19" s="229">
        <v>1605</v>
      </c>
      <c r="AO19" s="229">
        <v>1845</v>
      </c>
      <c r="AP19" s="229">
        <v>555</v>
      </c>
      <c r="AQ19" s="228">
        <v>12379.949999999999</v>
      </c>
      <c r="AR19" s="228">
        <v>6777.2999999999993</v>
      </c>
      <c r="AS19" s="228">
        <v>555.60000000000014</v>
      </c>
      <c r="AT19" s="228">
        <v>19712.849999999999</v>
      </c>
      <c r="AU19" s="229">
        <v>57</v>
      </c>
      <c r="AV19" s="229">
        <v>41</v>
      </c>
      <c r="AW19" s="229">
        <v>53</v>
      </c>
      <c r="AX19" s="229">
        <v>151</v>
      </c>
      <c r="AY19" s="219">
        <v>10957.36842105263</v>
      </c>
      <c r="AZ19" s="230">
        <v>262670.40000000002</v>
      </c>
      <c r="BA19" s="228">
        <v>734311.81842105265</v>
      </c>
      <c r="BB19" s="229">
        <v>57</v>
      </c>
      <c r="BC19" s="229">
        <v>41</v>
      </c>
      <c r="BD19" s="229">
        <v>53</v>
      </c>
      <c r="BE19" s="231">
        <v>19482.000000000004</v>
      </c>
      <c r="BF19" s="231">
        <v>306304.10385892191</v>
      </c>
      <c r="BG19" s="232">
        <v>1060097.9222799744</v>
      </c>
      <c r="BH19" s="233">
        <v>441707.46761665598</v>
      </c>
      <c r="BI19" s="233">
        <v>353365.9740933248</v>
      </c>
      <c r="BJ19" s="233">
        <v>265024.48056999361</v>
      </c>
      <c r="BK19" s="234">
        <v>8</v>
      </c>
      <c r="BL19" s="233">
        <v>7280</v>
      </c>
      <c r="BY19" s="235"/>
      <c r="BZ19" s="235"/>
      <c r="CA19" s="235"/>
    </row>
    <row r="20" spans="1:79" x14ac:dyDescent="0.3">
      <c r="A20" s="216">
        <v>1021</v>
      </c>
      <c r="B20" s="217" t="s">
        <v>311</v>
      </c>
      <c r="C20" s="216">
        <v>56</v>
      </c>
      <c r="D20" s="216">
        <v>35</v>
      </c>
      <c r="E20" s="216">
        <v>45</v>
      </c>
      <c r="F20" s="216">
        <v>13</v>
      </c>
      <c r="G20" s="216">
        <v>7</v>
      </c>
      <c r="H20" s="216">
        <v>9</v>
      </c>
      <c r="I20" s="216">
        <v>840</v>
      </c>
      <c r="J20" s="216">
        <v>525</v>
      </c>
      <c r="K20" s="216">
        <v>675</v>
      </c>
      <c r="L20" s="216">
        <v>195</v>
      </c>
      <c r="M20" s="216">
        <v>105</v>
      </c>
      <c r="N20" s="216">
        <v>135</v>
      </c>
      <c r="O20" s="216">
        <v>9</v>
      </c>
      <c r="P20" s="216">
        <v>11</v>
      </c>
      <c r="Q20" s="216">
        <v>15</v>
      </c>
      <c r="R20" s="216">
        <v>135</v>
      </c>
      <c r="S20" s="216">
        <v>165</v>
      </c>
      <c r="T20" s="216">
        <v>225</v>
      </c>
      <c r="U20" s="216">
        <v>14</v>
      </c>
      <c r="V20" s="216">
        <v>14</v>
      </c>
      <c r="W20" s="216">
        <v>14</v>
      </c>
      <c r="X20" s="216">
        <v>300</v>
      </c>
      <c r="Y20" s="216">
        <v>195</v>
      </c>
      <c r="Z20" s="216">
        <v>210</v>
      </c>
      <c r="AA20" s="216">
        <v>15</v>
      </c>
      <c r="AB20" s="216">
        <v>15</v>
      </c>
      <c r="AC20" s="216">
        <v>15</v>
      </c>
      <c r="AD20" s="228">
        <v>170973.90000000002</v>
      </c>
      <c r="AE20" s="229">
        <v>180</v>
      </c>
      <c r="AF20" s="229">
        <v>90</v>
      </c>
      <c r="AG20" s="229">
        <v>315</v>
      </c>
      <c r="AH20" s="229">
        <v>45</v>
      </c>
      <c r="AI20" s="229">
        <v>45</v>
      </c>
      <c r="AJ20" s="229">
        <v>195</v>
      </c>
      <c r="AK20" s="229">
        <v>45</v>
      </c>
      <c r="AL20" s="229">
        <v>75</v>
      </c>
      <c r="AM20" s="229">
        <v>225</v>
      </c>
      <c r="AN20" s="229">
        <v>270</v>
      </c>
      <c r="AO20" s="229">
        <v>210</v>
      </c>
      <c r="AP20" s="229">
        <v>735</v>
      </c>
      <c r="AQ20" s="228">
        <v>2113.6499999999996</v>
      </c>
      <c r="AR20" s="228">
        <v>769.94999999999993</v>
      </c>
      <c r="AS20" s="228">
        <v>746.39999999999986</v>
      </c>
      <c r="AT20" s="228">
        <v>3629.9999999999991</v>
      </c>
      <c r="AU20" s="229">
        <v>20</v>
      </c>
      <c r="AV20" s="229">
        <v>12</v>
      </c>
      <c r="AW20" s="229">
        <v>13</v>
      </c>
      <c r="AX20" s="229">
        <v>45</v>
      </c>
      <c r="AY20" s="219">
        <v>3281.4736842105262</v>
      </c>
      <c r="AZ20" s="230">
        <v>54345.600000000006</v>
      </c>
      <c r="BA20" s="228">
        <v>232230.97368421056</v>
      </c>
      <c r="BB20" s="229">
        <v>20</v>
      </c>
      <c r="BC20" s="229">
        <v>13</v>
      </c>
      <c r="BD20" s="229">
        <v>14</v>
      </c>
      <c r="BE20" s="231">
        <v>6089.4000000000005</v>
      </c>
      <c r="BF20" s="231">
        <v>115271.76074133647</v>
      </c>
      <c r="BG20" s="232">
        <v>353592.13442554703</v>
      </c>
      <c r="BH20" s="233">
        <v>147330.05601064459</v>
      </c>
      <c r="BI20" s="233">
        <v>117864.04480851568</v>
      </c>
      <c r="BJ20" s="233">
        <v>88398.033606386758</v>
      </c>
      <c r="BK20" s="234">
        <v>1</v>
      </c>
      <c r="BL20" s="233">
        <v>910</v>
      </c>
      <c r="BY20" s="235"/>
      <c r="BZ20" s="235"/>
      <c r="CA20" s="235"/>
    </row>
    <row r="21" spans="1:79" x14ac:dyDescent="0.3">
      <c r="A21" s="216">
        <v>1022</v>
      </c>
      <c r="B21" s="217" t="s">
        <v>312</v>
      </c>
      <c r="C21" s="216">
        <v>79</v>
      </c>
      <c r="D21" s="216">
        <v>61</v>
      </c>
      <c r="E21" s="216">
        <v>76</v>
      </c>
      <c r="F21" s="216">
        <v>11</v>
      </c>
      <c r="G21" s="216">
        <v>10</v>
      </c>
      <c r="H21" s="216">
        <v>15</v>
      </c>
      <c r="I21" s="216">
        <v>1185</v>
      </c>
      <c r="J21" s="216">
        <v>900</v>
      </c>
      <c r="K21" s="216">
        <v>1110</v>
      </c>
      <c r="L21" s="216">
        <v>165</v>
      </c>
      <c r="M21" s="216">
        <v>150</v>
      </c>
      <c r="N21" s="216">
        <v>225</v>
      </c>
      <c r="O21" s="216">
        <v>17</v>
      </c>
      <c r="P21" s="216">
        <v>15</v>
      </c>
      <c r="Q21" s="216">
        <v>19</v>
      </c>
      <c r="R21" s="216">
        <v>255</v>
      </c>
      <c r="S21" s="216">
        <v>225</v>
      </c>
      <c r="T21" s="216">
        <v>285</v>
      </c>
      <c r="U21" s="216">
        <v>21</v>
      </c>
      <c r="V21" s="216">
        <v>21</v>
      </c>
      <c r="W21" s="216">
        <v>21</v>
      </c>
      <c r="X21" s="216">
        <v>420</v>
      </c>
      <c r="Y21" s="216">
        <v>300</v>
      </c>
      <c r="Z21" s="216">
        <v>315</v>
      </c>
      <c r="AA21" s="216">
        <v>15</v>
      </c>
      <c r="AB21" s="216">
        <v>15</v>
      </c>
      <c r="AC21" s="216">
        <v>15</v>
      </c>
      <c r="AD21" s="228">
        <v>257477.1</v>
      </c>
      <c r="AE21" s="229">
        <v>255</v>
      </c>
      <c r="AF21" s="229">
        <v>240</v>
      </c>
      <c r="AG21" s="229">
        <v>660</v>
      </c>
      <c r="AH21" s="229">
        <v>195</v>
      </c>
      <c r="AI21" s="229">
        <v>240</v>
      </c>
      <c r="AJ21" s="229">
        <v>405</v>
      </c>
      <c r="AK21" s="229">
        <v>180</v>
      </c>
      <c r="AL21" s="229">
        <v>285</v>
      </c>
      <c r="AM21" s="229">
        <v>540</v>
      </c>
      <c r="AN21" s="229">
        <v>630</v>
      </c>
      <c r="AO21" s="229">
        <v>765</v>
      </c>
      <c r="AP21" s="229">
        <v>1605</v>
      </c>
      <c r="AQ21" s="228">
        <v>4886.0999999999995</v>
      </c>
      <c r="AR21" s="228">
        <v>2801.3999999999996</v>
      </c>
      <c r="AS21" s="228">
        <v>1626.0000000000002</v>
      </c>
      <c r="AT21" s="228">
        <v>9313.5</v>
      </c>
      <c r="AU21" s="229">
        <v>3</v>
      </c>
      <c r="AV21" s="229">
        <v>4</v>
      </c>
      <c r="AW21" s="229">
        <v>14</v>
      </c>
      <c r="AX21" s="229">
        <v>21</v>
      </c>
      <c r="AY21" s="219">
        <v>1485.8421052631577</v>
      </c>
      <c r="AZ21" s="230">
        <v>79315.199999999997</v>
      </c>
      <c r="BA21" s="228">
        <v>347591.64210526313</v>
      </c>
      <c r="BB21" s="229">
        <v>28</v>
      </c>
      <c r="BC21" s="229">
        <v>20</v>
      </c>
      <c r="BD21" s="229">
        <v>21</v>
      </c>
      <c r="BE21" s="231">
        <v>8935.2000000000007</v>
      </c>
      <c r="BF21" s="231">
        <v>182956.9311235291</v>
      </c>
      <c r="BG21" s="232">
        <v>539483.77322879224</v>
      </c>
      <c r="BH21" s="233">
        <v>224784.90551199677</v>
      </c>
      <c r="BI21" s="233">
        <v>179827.92440959741</v>
      </c>
      <c r="BJ21" s="233">
        <v>134870.94330719806</v>
      </c>
      <c r="BK21" s="234">
        <v>25</v>
      </c>
      <c r="BL21" s="233">
        <v>22750</v>
      </c>
      <c r="BY21" s="235"/>
      <c r="BZ21" s="235"/>
      <c r="CA21" s="235"/>
    </row>
    <row r="22" spans="1:79" x14ac:dyDescent="0.3">
      <c r="A22" s="216">
        <v>1023</v>
      </c>
      <c r="B22" s="217" t="s">
        <v>313</v>
      </c>
      <c r="C22" s="216">
        <v>72</v>
      </c>
      <c r="D22" s="216">
        <v>40</v>
      </c>
      <c r="E22" s="216">
        <v>60</v>
      </c>
      <c r="F22" s="216">
        <v>10</v>
      </c>
      <c r="G22" s="216">
        <v>5</v>
      </c>
      <c r="H22" s="216">
        <v>6</v>
      </c>
      <c r="I22" s="216">
        <v>1080</v>
      </c>
      <c r="J22" s="216">
        <v>600</v>
      </c>
      <c r="K22" s="216">
        <v>900</v>
      </c>
      <c r="L22" s="216">
        <v>150</v>
      </c>
      <c r="M22" s="216">
        <v>75</v>
      </c>
      <c r="N22" s="216">
        <v>90</v>
      </c>
      <c r="O22" s="216">
        <v>20</v>
      </c>
      <c r="P22" s="216">
        <v>25</v>
      </c>
      <c r="Q22" s="216">
        <v>17</v>
      </c>
      <c r="R22" s="216">
        <v>300</v>
      </c>
      <c r="S22" s="216">
        <v>375</v>
      </c>
      <c r="T22" s="216">
        <v>255</v>
      </c>
      <c r="U22" s="216">
        <v>22</v>
      </c>
      <c r="V22" s="216">
        <v>22</v>
      </c>
      <c r="W22" s="216">
        <v>22</v>
      </c>
      <c r="X22" s="216">
        <v>330</v>
      </c>
      <c r="Y22" s="216">
        <v>135</v>
      </c>
      <c r="Z22" s="216">
        <v>330</v>
      </c>
      <c r="AA22" s="216">
        <v>0</v>
      </c>
      <c r="AB22" s="216">
        <v>0</v>
      </c>
      <c r="AC22" s="216">
        <v>0</v>
      </c>
      <c r="AD22" s="228">
        <v>200323.19999999998</v>
      </c>
      <c r="AE22" s="229">
        <v>135</v>
      </c>
      <c r="AF22" s="229">
        <v>240</v>
      </c>
      <c r="AG22" s="229">
        <v>570</v>
      </c>
      <c r="AH22" s="229">
        <v>60</v>
      </c>
      <c r="AI22" s="229">
        <v>90</v>
      </c>
      <c r="AJ22" s="229">
        <v>405</v>
      </c>
      <c r="AK22" s="229">
        <v>75</v>
      </c>
      <c r="AL22" s="229">
        <v>240</v>
      </c>
      <c r="AM22" s="229">
        <v>510</v>
      </c>
      <c r="AN22" s="229">
        <v>270</v>
      </c>
      <c r="AO22" s="229">
        <v>570</v>
      </c>
      <c r="AP22" s="229">
        <v>1485</v>
      </c>
      <c r="AQ22" s="228">
        <v>2095.35</v>
      </c>
      <c r="AR22" s="228">
        <v>2079.3000000000002</v>
      </c>
      <c r="AS22" s="228">
        <v>1503.6</v>
      </c>
      <c r="AT22" s="228">
        <v>5678.25</v>
      </c>
      <c r="AU22" s="229">
        <v>8</v>
      </c>
      <c r="AV22" s="229">
        <v>5</v>
      </c>
      <c r="AW22" s="229">
        <v>9</v>
      </c>
      <c r="AX22" s="229">
        <v>22</v>
      </c>
      <c r="AY22" s="219">
        <v>1589.1052631578948</v>
      </c>
      <c r="AZ22" s="230">
        <v>95594.4</v>
      </c>
      <c r="BA22" s="228">
        <v>303184.95526315784</v>
      </c>
      <c r="BB22" s="229">
        <v>22</v>
      </c>
      <c r="BC22" s="229">
        <v>9</v>
      </c>
      <c r="BD22" s="229">
        <v>22</v>
      </c>
      <c r="BE22" s="231">
        <v>6803.4000000000015</v>
      </c>
      <c r="BF22" s="231">
        <v>191239.31420919448</v>
      </c>
      <c r="BG22" s="232">
        <v>501227.66947235237</v>
      </c>
      <c r="BH22" s="233">
        <v>208844.8622801468</v>
      </c>
      <c r="BI22" s="233">
        <v>167075.88982411745</v>
      </c>
      <c r="BJ22" s="233">
        <v>125306.91736808809</v>
      </c>
      <c r="BK22" s="234">
        <v>6</v>
      </c>
      <c r="BL22" s="233">
        <v>5460</v>
      </c>
      <c r="BY22" s="235"/>
      <c r="BZ22" s="235"/>
      <c r="CA22" s="235"/>
    </row>
    <row r="23" spans="1:79" x14ac:dyDescent="0.3">
      <c r="A23" s="216">
        <v>1024</v>
      </c>
      <c r="B23" s="217" t="s">
        <v>314</v>
      </c>
      <c r="C23" s="216">
        <v>78</v>
      </c>
      <c r="D23" s="216">
        <v>46</v>
      </c>
      <c r="E23" s="216">
        <v>59</v>
      </c>
      <c r="F23" s="216">
        <v>12</v>
      </c>
      <c r="G23" s="216">
        <v>9</v>
      </c>
      <c r="H23" s="216">
        <v>8</v>
      </c>
      <c r="I23" s="216">
        <v>1170</v>
      </c>
      <c r="J23" s="216">
        <v>690</v>
      </c>
      <c r="K23" s="216">
        <v>885</v>
      </c>
      <c r="L23" s="216">
        <v>180</v>
      </c>
      <c r="M23" s="216">
        <v>135</v>
      </c>
      <c r="N23" s="216">
        <v>120</v>
      </c>
      <c r="O23" s="216">
        <v>32</v>
      </c>
      <c r="P23" s="216">
        <v>20</v>
      </c>
      <c r="Q23" s="216">
        <v>19</v>
      </c>
      <c r="R23" s="216">
        <v>480</v>
      </c>
      <c r="S23" s="216">
        <v>300</v>
      </c>
      <c r="T23" s="216">
        <v>285</v>
      </c>
      <c r="U23" s="216">
        <v>29</v>
      </c>
      <c r="V23" s="216">
        <v>29</v>
      </c>
      <c r="W23" s="216">
        <v>29</v>
      </c>
      <c r="X23" s="216">
        <v>675</v>
      </c>
      <c r="Y23" s="216">
        <v>375</v>
      </c>
      <c r="Z23" s="216">
        <v>435</v>
      </c>
      <c r="AA23" s="216">
        <v>0</v>
      </c>
      <c r="AB23" s="216">
        <v>0</v>
      </c>
      <c r="AC23" s="216">
        <v>0</v>
      </c>
      <c r="AD23" s="228">
        <v>219591.3</v>
      </c>
      <c r="AE23" s="229">
        <v>450</v>
      </c>
      <c r="AF23" s="229">
        <v>165</v>
      </c>
      <c r="AG23" s="229">
        <v>360</v>
      </c>
      <c r="AH23" s="229">
        <v>375</v>
      </c>
      <c r="AI23" s="229">
        <v>45</v>
      </c>
      <c r="AJ23" s="229">
        <v>180</v>
      </c>
      <c r="AK23" s="229">
        <v>465</v>
      </c>
      <c r="AL23" s="229">
        <v>45</v>
      </c>
      <c r="AM23" s="229">
        <v>240</v>
      </c>
      <c r="AN23" s="229">
        <v>1290</v>
      </c>
      <c r="AO23" s="229">
        <v>255</v>
      </c>
      <c r="AP23" s="229">
        <v>780</v>
      </c>
      <c r="AQ23" s="228">
        <v>9946.0499999999993</v>
      </c>
      <c r="AR23" s="228">
        <v>948.3</v>
      </c>
      <c r="AS23" s="228">
        <v>792</v>
      </c>
      <c r="AT23" s="228">
        <v>11686.349999999999</v>
      </c>
      <c r="AU23" s="229">
        <v>45</v>
      </c>
      <c r="AV23" s="229">
        <v>25</v>
      </c>
      <c r="AW23" s="229">
        <v>29</v>
      </c>
      <c r="AX23" s="229">
        <v>99</v>
      </c>
      <c r="AY23" s="219">
        <v>7216.9473684210525</v>
      </c>
      <c r="AZ23" s="230">
        <v>110527.2</v>
      </c>
      <c r="BA23" s="228">
        <v>349021.79736842104</v>
      </c>
      <c r="BB23" s="229">
        <v>45</v>
      </c>
      <c r="BC23" s="229">
        <v>25</v>
      </c>
      <c r="BD23" s="229">
        <v>29</v>
      </c>
      <c r="BE23" s="231">
        <v>12831.600000000002</v>
      </c>
      <c r="BF23" s="231">
        <v>192226.6181531811</v>
      </c>
      <c r="BG23" s="232">
        <v>554080.01552160212</v>
      </c>
      <c r="BH23" s="233">
        <v>230866.67313400088</v>
      </c>
      <c r="BI23" s="233">
        <v>184693.33850720071</v>
      </c>
      <c r="BJ23" s="233">
        <v>138520.00388040053</v>
      </c>
      <c r="BK23" s="234">
        <v>0</v>
      </c>
      <c r="BL23" s="233">
        <v>0</v>
      </c>
      <c r="BY23" s="235"/>
      <c r="BZ23" s="235"/>
      <c r="CA23" s="235"/>
    </row>
    <row r="24" spans="1:79" x14ac:dyDescent="0.3">
      <c r="A24" s="216">
        <v>1025</v>
      </c>
      <c r="B24" s="217" t="s">
        <v>315</v>
      </c>
      <c r="C24" s="216">
        <v>83</v>
      </c>
      <c r="D24" s="216">
        <v>59</v>
      </c>
      <c r="E24" s="216">
        <v>83</v>
      </c>
      <c r="F24" s="216">
        <v>8</v>
      </c>
      <c r="G24" s="216">
        <v>6</v>
      </c>
      <c r="H24" s="216">
        <v>9</v>
      </c>
      <c r="I24" s="216">
        <v>1245</v>
      </c>
      <c r="J24" s="216">
        <v>885</v>
      </c>
      <c r="K24" s="216">
        <v>1245</v>
      </c>
      <c r="L24" s="216">
        <v>120</v>
      </c>
      <c r="M24" s="216">
        <v>90</v>
      </c>
      <c r="N24" s="216">
        <v>135</v>
      </c>
      <c r="O24" s="216">
        <v>46</v>
      </c>
      <c r="P24" s="216">
        <v>48</v>
      </c>
      <c r="Q24" s="216">
        <v>45</v>
      </c>
      <c r="R24" s="216">
        <v>690</v>
      </c>
      <c r="S24" s="216">
        <v>720</v>
      </c>
      <c r="T24" s="216">
        <v>675</v>
      </c>
      <c r="U24" s="216">
        <v>51</v>
      </c>
      <c r="V24" s="216">
        <v>51</v>
      </c>
      <c r="W24" s="216">
        <v>51</v>
      </c>
      <c r="X24" s="216">
        <v>855</v>
      </c>
      <c r="Y24" s="216">
        <v>525</v>
      </c>
      <c r="Z24" s="216">
        <v>765</v>
      </c>
      <c r="AA24" s="216">
        <v>30</v>
      </c>
      <c r="AB24" s="216">
        <v>30</v>
      </c>
      <c r="AC24" s="216">
        <v>30</v>
      </c>
      <c r="AD24" s="228">
        <v>256826.7</v>
      </c>
      <c r="AE24" s="229">
        <v>795</v>
      </c>
      <c r="AF24" s="229">
        <v>330</v>
      </c>
      <c r="AG24" s="229">
        <v>75</v>
      </c>
      <c r="AH24" s="229">
        <v>480</v>
      </c>
      <c r="AI24" s="229">
        <v>285</v>
      </c>
      <c r="AJ24" s="229">
        <v>90</v>
      </c>
      <c r="AK24" s="229">
        <v>630</v>
      </c>
      <c r="AL24" s="229">
        <v>480</v>
      </c>
      <c r="AM24" s="229">
        <v>90</v>
      </c>
      <c r="AN24" s="229">
        <v>1905</v>
      </c>
      <c r="AO24" s="229">
        <v>1095</v>
      </c>
      <c r="AP24" s="229">
        <v>255</v>
      </c>
      <c r="AQ24" s="228">
        <v>14722.349999999999</v>
      </c>
      <c r="AR24" s="228">
        <v>3988.9499999999994</v>
      </c>
      <c r="AS24" s="228">
        <v>258</v>
      </c>
      <c r="AT24" s="228">
        <v>18969.3</v>
      </c>
      <c r="AU24" s="229">
        <v>57</v>
      </c>
      <c r="AV24" s="229">
        <v>35</v>
      </c>
      <c r="AW24" s="229">
        <v>50</v>
      </c>
      <c r="AX24" s="229">
        <v>142</v>
      </c>
      <c r="AY24" s="219">
        <v>10303.368421052632</v>
      </c>
      <c r="AZ24" s="230">
        <v>215301.6</v>
      </c>
      <c r="BA24" s="228">
        <v>501400.96842105268</v>
      </c>
      <c r="BB24" s="229">
        <v>57</v>
      </c>
      <c r="BC24" s="229">
        <v>35</v>
      </c>
      <c r="BD24" s="229">
        <v>51</v>
      </c>
      <c r="BE24" s="231">
        <v>18441.600000000002</v>
      </c>
      <c r="BF24" s="231">
        <v>211972.69703291313</v>
      </c>
      <c r="BG24" s="232">
        <v>731815.26545396575</v>
      </c>
      <c r="BH24" s="233">
        <v>304923.02727248572</v>
      </c>
      <c r="BI24" s="233">
        <v>243938.42181798859</v>
      </c>
      <c r="BJ24" s="233">
        <v>182953.81636349144</v>
      </c>
      <c r="BK24" s="234">
        <v>4</v>
      </c>
      <c r="BL24" s="233">
        <v>3640</v>
      </c>
      <c r="BY24" s="235"/>
      <c r="BZ24" s="235"/>
      <c r="CA24" s="235"/>
    </row>
    <row r="25" spans="1:79" x14ac:dyDescent="0.3">
      <c r="A25" s="216">
        <v>1026</v>
      </c>
      <c r="B25" s="217" t="s">
        <v>316</v>
      </c>
      <c r="C25" s="216">
        <v>98</v>
      </c>
      <c r="D25" s="216">
        <v>68</v>
      </c>
      <c r="E25" s="216">
        <v>97</v>
      </c>
      <c r="F25" s="216">
        <v>24</v>
      </c>
      <c r="G25" s="216">
        <v>12</v>
      </c>
      <c r="H25" s="216">
        <v>19</v>
      </c>
      <c r="I25" s="216">
        <v>1470</v>
      </c>
      <c r="J25" s="216">
        <v>1020</v>
      </c>
      <c r="K25" s="216">
        <v>1440</v>
      </c>
      <c r="L25" s="216">
        <v>360</v>
      </c>
      <c r="M25" s="216">
        <v>180</v>
      </c>
      <c r="N25" s="216">
        <v>285</v>
      </c>
      <c r="O25" s="216">
        <v>29</v>
      </c>
      <c r="P25" s="216">
        <v>25</v>
      </c>
      <c r="Q25" s="216">
        <v>21</v>
      </c>
      <c r="R25" s="216">
        <v>435</v>
      </c>
      <c r="S25" s="216">
        <v>375</v>
      </c>
      <c r="T25" s="216">
        <v>315</v>
      </c>
      <c r="U25" s="216">
        <v>40</v>
      </c>
      <c r="V25" s="216">
        <v>40</v>
      </c>
      <c r="W25" s="216">
        <v>40</v>
      </c>
      <c r="X25" s="216">
        <v>540</v>
      </c>
      <c r="Y25" s="216">
        <v>435</v>
      </c>
      <c r="Z25" s="216">
        <v>600</v>
      </c>
      <c r="AA25" s="216">
        <v>15</v>
      </c>
      <c r="AB25" s="216">
        <v>15</v>
      </c>
      <c r="AC25" s="216">
        <v>15</v>
      </c>
      <c r="AD25" s="228">
        <v>328533.29999999993</v>
      </c>
      <c r="AE25" s="229">
        <v>150</v>
      </c>
      <c r="AF25" s="229">
        <v>300</v>
      </c>
      <c r="AG25" s="229">
        <v>225</v>
      </c>
      <c r="AH25" s="229">
        <v>75</v>
      </c>
      <c r="AI25" s="229">
        <v>210</v>
      </c>
      <c r="AJ25" s="229">
        <v>135</v>
      </c>
      <c r="AK25" s="229">
        <v>120</v>
      </c>
      <c r="AL25" s="229">
        <v>255</v>
      </c>
      <c r="AM25" s="229">
        <v>210</v>
      </c>
      <c r="AN25" s="229">
        <v>345</v>
      </c>
      <c r="AO25" s="229">
        <v>765</v>
      </c>
      <c r="AP25" s="229">
        <v>570</v>
      </c>
      <c r="AQ25" s="228">
        <v>2662.65</v>
      </c>
      <c r="AR25" s="228">
        <v>2810.1</v>
      </c>
      <c r="AS25" s="228">
        <v>576</v>
      </c>
      <c r="AT25" s="228">
        <v>6048.75</v>
      </c>
      <c r="AU25" s="229">
        <v>14</v>
      </c>
      <c r="AV25" s="229">
        <v>10</v>
      </c>
      <c r="AW25" s="229">
        <v>16</v>
      </c>
      <c r="AX25" s="229">
        <v>40</v>
      </c>
      <c r="AY25" s="219">
        <v>2891.3684210526312</v>
      </c>
      <c r="AZ25" s="230">
        <v>116280</v>
      </c>
      <c r="BA25" s="228">
        <v>453753.41842105257</v>
      </c>
      <c r="BB25" s="229">
        <v>36</v>
      </c>
      <c r="BC25" s="229">
        <v>29</v>
      </c>
      <c r="BD25" s="229">
        <v>40</v>
      </c>
      <c r="BE25" s="231">
        <v>13515</v>
      </c>
      <c r="BF25" s="231">
        <v>192322.42320256052</v>
      </c>
      <c r="BG25" s="232">
        <v>659590.84162361315</v>
      </c>
      <c r="BH25" s="233">
        <v>274829.51734317216</v>
      </c>
      <c r="BI25" s="233">
        <v>219863.61387453772</v>
      </c>
      <c r="BJ25" s="233">
        <v>164897.71040590329</v>
      </c>
      <c r="BK25" s="234">
        <v>7</v>
      </c>
      <c r="BL25" s="233">
        <v>6370</v>
      </c>
      <c r="BY25" s="235"/>
      <c r="BZ25" s="235"/>
      <c r="CA25" s="235"/>
    </row>
    <row r="26" spans="1:79" x14ac:dyDescent="0.3">
      <c r="A26" s="216">
        <v>1027</v>
      </c>
      <c r="B26" s="217" t="s">
        <v>317</v>
      </c>
      <c r="C26" s="216">
        <v>109</v>
      </c>
      <c r="D26" s="216">
        <v>69</v>
      </c>
      <c r="E26" s="216">
        <v>93</v>
      </c>
      <c r="F26" s="216">
        <v>24</v>
      </c>
      <c r="G26" s="216">
        <v>13</v>
      </c>
      <c r="H26" s="216">
        <v>18</v>
      </c>
      <c r="I26" s="216">
        <v>1635</v>
      </c>
      <c r="J26" s="216">
        <v>1035</v>
      </c>
      <c r="K26" s="216">
        <v>1395</v>
      </c>
      <c r="L26" s="216">
        <v>360</v>
      </c>
      <c r="M26" s="216">
        <v>195</v>
      </c>
      <c r="N26" s="216">
        <v>270</v>
      </c>
      <c r="O26" s="216">
        <v>28</v>
      </c>
      <c r="P26" s="216">
        <v>23</v>
      </c>
      <c r="Q26" s="216">
        <v>22</v>
      </c>
      <c r="R26" s="216">
        <v>420</v>
      </c>
      <c r="S26" s="216">
        <v>345</v>
      </c>
      <c r="T26" s="216">
        <v>330</v>
      </c>
      <c r="U26" s="216">
        <v>21</v>
      </c>
      <c r="V26" s="216">
        <v>21</v>
      </c>
      <c r="W26" s="216">
        <v>21</v>
      </c>
      <c r="X26" s="216">
        <v>495</v>
      </c>
      <c r="Y26" s="216">
        <v>255</v>
      </c>
      <c r="Z26" s="216">
        <v>315</v>
      </c>
      <c r="AA26" s="216">
        <v>0</v>
      </c>
      <c r="AB26" s="216">
        <v>0</v>
      </c>
      <c r="AC26" s="216">
        <v>0</v>
      </c>
      <c r="AD26" s="228">
        <v>337882.79999999993</v>
      </c>
      <c r="AE26" s="229">
        <v>45</v>
      </c>
      <c r="AF26" s="229">
        <v>810</v>
      </c>
      <c r="AG26" s="229">
        <v>585</v>
      </c>
      <c r="AH26" s="229">
        <v>45</v>
      </c>
      <c r="AI26" s="229">
        <v>480</v>
      </c>
      <c r="AJ26" s="229">
        <v>360</v>
      </c>
      <c r="AK26" s="229">
        <v>90</v>
      </c>
      <c r="AL26" s="229">
        <v>690</v>
      </c>
      <c r="AM26" s="229">
        <v>420</v>
      </c>
      <c r="AN26" s="229">
        <v>180</v>
      </c>
      <c r="AO26" s="229">
        <v>1980</v>
      </c>
      <c r="AP26" s="229">
        <v>1365</v>
      </c>
      <c r="AQ26" s="228">
        <v>1372.4999999999998</v>
      </c>
      <c r="AR26" s="228">
        <v>7264.4999999999991</v>
      </c>
      <c r="AS26" s="228">
        <v>1386.0000000000002</v>
      </c>
      <c r="AT26" s="228">
        <v>10022.999999999998</v>
      </c>
      <c r="AU26" s="229">
        <v>4</v>
      </c>
      <c r="AV26" s="229">
        <v>4</v>
      </c>
      <c r="AW26" s="229">
        <v>7</v>
      </c>
      <c r="AX26" s="229">
        <v>15</v>
      </c>
      <c r="AY26" s="219">
        <v>1078.5263157894735</v>
      </c>
      <c r="AZ26" s="230">
        <v>113342.39999999999</v>
      </c>
      <c r="BA26" s="228">
        <v>462326.72631578939</v>
      </c>
      <c r="BB26" s="229">
        <v>33</v>
      </c>
      <c r="BC26" s="229">
        <v>17</v>
      </c>
      <c r="BD26" s="229">
        <v>21</v>
      </c>
      <c r="BE26" s="231">
        <v>9200.4000000000015</v>
      </c>
      <c r="BF26" s="231">
        <v>228592.3134233543</v>
      </c>
      <c r="BG26" s="232">
        <v>700119.43973914371</v>
      </c>
      <c r="BH26" s="233">
        <v>291716.43322464323</v>
      </c>
      <c r="BI26" s="233">
        <v>233373.14657971458</v>
      </c>
      <c r="BJ26" s="233">
        <v>175029.85993478593</v>
      </c>
      <c r="BK26" s="234">
        <v>1</v>
      </c>
      <c r="BL26" s="233">
        <v>910</v>
      </c>
      <c r="BY26" s="235"/>
      <c r="BZ26" s="235"/>
      <c r="CA26" s="235"/>
    </row>
    <row r="27" spans="1:79" x14ac:dyDescent="0.3">
      <c r="A27" s="216">
        <v>1028</v>
      </c>
      <c r="B27" s="217" t="s">
        <v>318</v>
      </c>
      <c r="C27" s="216">
        <v>82</v>
      </c>
      <c r="D27" s="216">
        <v>39</v>
      </c>
      <c r="E27" s="216">
        <v>53</v>
      </c>
      <c r="F27" s="216">
        <v>5</v>
      </c>
      <c r="G27" s="216">
        <v>1</v>
      </c>
      <c r="H27" s="216">
        <v>2</v>
      </c>
      <c r="I27" s="216">
        <v>1230</v>
      </c>
      <c r="J27" s="216">
        <v>585</v>
      </c>
      <c r="K27" s="216">
        <v>795</v>
      </c>
      <c r="L27" s="216">
        <v>75</v>
      </c>
      <c r="M27" s="216">
        <v>15</v>
      </c>
      <c r="N27" s="216">
        <v>30</v>
      </c>
      <c r="O27" s="216">
        <v>33</v>
      </c>
      <c r="P27" s="216">
        <v>26</v>
      </c>
      <c r="Q27" s="216">
        <v>30</v>
      </c>
      <c r="R27" s="216">
        <v>495</v>
      </c>
      <c r="S27" s="216">
        <v>390</v>
      </c>
      <c r="T27" s="216">
        <v>450</v>
      </c>
      <c r="U27" s="216">
        <v>40</v>
      </c>
      <c r="V27" s="216">
        <v>40</v>
      </c>
      <c r="W27" s="216">
        <v>40</v>
      </c>
      <c r="X27" s="216">
        <v>945</v>
      </c>
      <c r="Y27" s="216">
        <v>480</v>
      </c>
      <c r="Z27" s="216">
        <v>600</v>
      </c>
      <c r="AA27" s="216">
        <v>30</v>
      </c>
      <c r="AB27" s="216">
        <v>30</v>
      </c>
      <c r="AC27" s="216">
        <v>30</v>
      </c>
      <c r="AD27" s="228">
        <v>189103.8</v>
      </c>
      <c r="AE27" s="229">
        <v>900</v>
      </c>
      <c r="AF27" s="229">
        <v>195</v>
      </c>
      <c r="AG27" s="229">
        <v>135</v>
      </c>
      <c r="AH27" s="229">
        <v>420</v>
      </c>
      <c r="AI27" s="229">
        <v>105</v>
      </c>
      <c r="AJ27" s="229">
        <v>45</v>
      </c>
      <c r="AK27" s="229">
        <v>510</v>
      </c>
      <c r="AL27" s="229">
        <v>165</v>
      </c>
      <c r="AM27" s="229">
        <v>75</v>
      </c>
      <c r="AN27" s="229">
        <v>1830</v>
      </c>
      <c r="AO27" s="229">
        <v>465</v>
      </c>
      <c r="AP27" s="229">
        <v>255</v>
      </c>
      <c r="AQ27" s="228">
        <v>14200.8</v>
      </c>
      <c r="AR27" s="228">
        <v>1705.1999999999998</v>
      </c>
      <c r="AS27" s="228">
        <v>259.20000000000005</v>
      </c>
      <c r="AT27" s="228">
        <v>16165.2</v>
      </c>
      <c r="AU27" s="229">
        <v>24</v>
      </c>
      <c r="AV27" s="229">
        <v>16</v>
      </c>
      <c r="AW27" s="229">
        <v>19</v>
      </c>
      <c r="AX27" s="229">
        <v>59</v>
      </c>
      <c r="AY27" s="219">
        <v>4291.1578947368416</v>
      </c>
      <c r="AZ27" s="230">
        <v>138434.40000000002</v>
      </c>
      <c r="BA27" s="228">
        <v>347994.55789473688</v>
      </c>
      <c r="BB27" s="229">
        <v>63</v>
      </c>
      <c r="BC27" s="229">
        <v>32</v>
      </c>
      <c r="BD27" s="229">
        <v>40</v>
      </c>
      <c r="BE27" s="231">
        <v>17493</v>
      </c>
      <c r="BF27" s="231">
        <v>187805.69049288551</v>
      </c>
      <c r="BG27" s="232">
        <v>553293.24838762241</v>
      </c>
      <c r="BH27" s="233">
        <v>230538.85349484265</v>
      </c>
      <c r="BI27" s="233">
        <v>184431.08279587413</v>
      </c>
      <c r="BJ27" s="233">
        <v>138323.3120969056</v>
      </c>
      <c r="BK27" s="234">
        <v>1</v>
      </c>
      <c r="BL27" s="233">
        <v>910</v>
      </c>
      <c r="BY27" s="235"/>
      <c r="BZ27" s="235"/>
      <c r="CA27" s="235"/>
    </row>
    <row r="28" spans="1:79" x14ac:dyDescent="0.3">
      <c r="A28" s="216">
        <v>1038</v>
      </c>
      <c r="B28" s="217" t="s">
        <v>319</v>
      </c>
      <c r="C28" s="216">
        <v>106</v>
      </c>
      <c r="D28" s="216">
        <v>76</v>
      </c>
      <c r="E28" s="216">
        <v>100</v>
      </c>
      <c r="F28" s="216">
        <v>45</v>
      </c>
      <c r="G28" s="216">
        <v>28</v>
      </c>
      <c r="H28" s="216">
        <v>38</v>
      </c>
      <c r="I28" s="216">
        <v>1590</v>
      </c>
      <c r="J28" s="216">
        <v>1140</v>
      </c>
      <c r="K28" s="216">
        <v>1500</v>
      </c>
      <c r="L28" s="216">
        <v>675</v>
      </c>
      <c r="M28" s="216">
        <v>420</v>
      </c>
      <c r="N28" s="216">
        <v>570</v>
      </c>
      <c r="O28" s="216">
        <v>34</v>
      </c>
      <c r="P28" s="216">
        <v>41</v>
      </c>
      <c r="Q28" s="216">
        <v>33</v>
      </c>
      <c r="R28" s="216">
        <v>510</v>
      </c>
      <c r="S28" s="216">
        <v>615</v>
      </c>
      <c r="T28" s="216">
        <v>495</v>
      </c>
      <c r="U28" s="216">
        <v>41</v>
      </c>
      <c r="V28" s="216">
        <v>41</v>
      </c>
      <c r="W28" s="216">
        <v>41</v>
      </c>
      <c r="X28" s="216">
        <v>480</v>
      </c>
      <c r="Y28" s="216">
        <v>435</v>
      </c>
      <c r="Z28" s="216">
        <v>615</v>
      </c>
      <c r="AA28" s="216">
        <v>60</v>
      </c>
      <c r="AB28" s="216">
        <v>60</v>
      </c>
      <c r="AC28" s="216">
        <v>60</v>
      </c>
      <c r="AD28" s="228">
        <v>406906.5</v>
      </c>
      <c r="AE28" s="229">
        <v>765</v>
      </c>
      <c r="AF28" s="229">
        <v>180</v>
      </c>
      <c r="AG28" s="229">
        <v>225</v>
      </c>
      <c r="AH28" s="229">
        <v>495</v>
      </c>
      <c r="AI28" s="229">
        <v>180</v>
      </c>
      <c r="AJ28" s="229">
        <v>120</v>
      </c>
      <c r="AK28" s="229">
        <v>720</v>
      </c>
      <c r="AL28" s="229">
        <v>225</v>
      </c>
      <c r="AM28" s="229">
        <v>180</v>
      </c>
      <c r="AN28" s="229">
        <v>1980</v>
      </c>
      <c r="AO28" s="229">
        <v>585</v>
      </c>
      <c r="AP28" s="229">
        <v>525</v>
      </c>
      <c r="AQ28" s="228">
        <v>15262.2</v>
      </c>
      <c r="AR28" s="228">
        <v>2140.1999999999998</v>
      </c>
      <c r="AS28" s="228">
        <v>531.6</v>
      </c>
      <c r="AT28" s="228">
        <v>17934</v>
      </c>
      <c r="AU28" s="229">
        <v>32</v>
      </c>
      <c r="AV28" s="229">
        <v>20</v>
      </c>
      <c r="AW28" s="229">
        <v>41</v>
      </c>
      <c r="AX28" s="229">
        <v>93</v>
      </c>
      <c r="AY28" s="219">
        <v>6700.6315789473674</v>
      </c>
      <c r="AZ28" s="230">
        <v>166831.20000000001</v>
      </c>
      <c r="BA28" s="228">
        <v>598372.33157894737</v>
      </c>
      <c r="BB28" s="229">
        <v>32</v>
      </c>
      <c r="BC28" s="229">
        <v>29</v>
      </c>
      <c r="BD28" s="229">
        <v>41</v>
      </c>
      <c r="BE28" s="231">
        <v>13107.000000000004</v>
      </c>
      <c r="BF28" s="231">
        <v>266932.61658150062</v>
      </c>
      <c r="BG28" s="232">
        <v>878411.948160448</v>
      </c>
      <c r="BH28" s="233">
        <v>366004.97840018664</v>
      </c>
      <c r="BI28" s="233">
        <v>292803.98272014933</v>
      </c>
      <c r="BJ28" s="233">
        <v>219602.987040112</v>
      </c>
      <c r="BK28" s="234">
        <v>0</v>
      </c>
      <c r="BL28" s="233">
        <v>0</v>
      </c>
      <c r="BY28" s="235"/>
      <c r="BZ28" s="235"/>
      <c r="CA28" s="235"/>
    </row>
    <row r="29" spans="1:79" x14ac:dyDescent="0.3">
      <c r="A29" s="216">
        <v>1048</v>
      </c>
      <c r="B29" s="217" t="s">
        <v>320</v>
      </c>
      <c r="C29" s="216">
        <v>123</v>
      </c>
      <c r="D29" s="216">
        <v>86</v>
      </c>
      <c r="E29" s="216">
        <v>107</v>
      </c>
      <c r="F29" s="216">
        <v>41</v>
      </c>
      <c r="G29" s="216">
        <v>36</v>
      </c>
      <c r="H29" s="216">
        <v>37</v>
      </c>
      <c r="I29" s="216">
        <v>1845</v>
      </c>
      <c r="J29" s="216">
        <v>1290</v>
      </c>
      <c r="K29" s="216">
        <v>1605</v>
      </c>
      <c r="L29" s="216">
        <v>615</v>
      </c>
      <c r="M29" s="216">
        <v>540</v>
      </c>
      <c r="N29" s="216">
        <v>555</v>
      </c>
      <c r="O29" s="216">
        <v>35</v>
      </c>
      <c r="P29" s="216">
        <v>52</v>
      </c>
      <c r="Q29" s="216">
        <v>38</v>
      </c>
      <c r="R29" s="216">
        <v>525</v>
      </c>
      <c r="S29" s="216">
        <v>780</v>
      </c>
      <c r="T29" s="216">
        <v>570</v>
      </c>
      <c r="U29" s="216">
        <v>76</v>
      </c>
      <c r="V29" s="216">
        <v>76</v>
      </c>
      <c r="W29" s="216">
        <v>76</v>
      </c>
      <c r="X29" s="216">
        <v>1095</v>
      </c>
      <c r="Y29" s="216">
        <v>735</v>
      </c>
      <c r="Z29" s="216">
        <v>1140</v>
      </c>
      <c r="AA29" s="216">
        <v>210</v>
      </c>
      <c r="AB29" s="216">
        <v>210</v>
      </c>
      <c r="AC29" s="216">
        <v>210</v>
      </c>
      <c r="AD29" s="228">
        <v>444548.39999999997</v>
      </c>
      <c r="AE29" s="229">
        <v>1110</v>
      </c>
      <c r="AF29" s="229">
        <v>60</v>
      </c>
      <c r="AG29" s="229">
        <v>285</v>
      </c>
      <c r="AH29" s="229">
        <v>810</v>
      </c>
      <c r="AI29" s="229">
        <v>30</v>
      </c>
      <c r="AJ29" s="229">
        <v>165</v>
      </c>
      <c r="AK29" s="229">
        <v>1035</v>
      </c>
      <c r="AL29" s="229">
        <v>30</v>
      </c>
      <c r="AM29" s="229">
        <v>210</v>
      </c>
      <c r="AN29" s="229">
        <v>2955</v>
      </c>
      <c r="AO29" s="229">
        <v>120</v>
      </c>
      <c r="AP29" s="229">
        <v>660</v>
      </c>
      <c r="AQ29" s="228">
        <v>22801.800000000003</v>
      </c>
      <c r="AR29" s="228">
        <v>443.7</v>
      </c>
      <c r="AS29" s="228">
        <v>669.60000000000014</v>
      </c>
      <c r="AT29" s="228">
        <v>23915.100000000002</v>
      </c>
      <c r="AU29" s="229">
        <v>73</v>
      </c>
      <c r="AV29" s="229">
        <v>49</v>
      </c>
      <c r="AW29" s="229">
        <v>43</v>
      </c>
      <c r="AX29" s="229">
        <v>165</v>
      </c>
      <c r="AY29" s="219">
        <v>12058.842105263157</v>
      </c>
      <c r="AZ29" s="230">
        <v>192535.2</v>
      </c>
      <c r="BA29" s="228">
        <v>673057.5421052631</v>
      </c>
      <c r="BB29" s="229">
        <v>73</v>
      </c>
      <c r="BC29" s="229">
        <v>49</v>
      </c>
      <c r="BD29" s="229">
        <v>76</v>
      </c>
      <c r="BE29" s="231">
        <v>25479.600000000002</v>
      </c>
      <c r="BF29" s="231">
        <v>258577.83120660958</v>
      </c>
      <c r="BG29" s="232">
        <v>957114.97331187269</v>
      </c>
      <c r="BH29" s="233">
        <v>398797.90554661362</v>
      </c>
      <c r="BI29" s="233">
        <v>319038.3244372909</v>
      </c>
      <c r="BJ29" s="233">
        <v>239278.74332796817</v>
      </c>
      <c r="BK29" s="234">
        <v>17</v>
      </c>
      <c r="BL29" s="233">
        <v>15470</v>
      </c>
      <c r="BY29" s="235"/>
      <c r="BZ29" s="235"/>
      <c r="CA29" s="235"/>
    </row>
    <row r="30" spans="1:79" x14ac:dyDescent="0.3">
      <c r="A30" s="216">
        <v>1049</v>
      </c>
      <c r="B30" s="217" t="s">
        <v>321</v>
      </c>
      <c r="C30" s="216">
        <v>108</v>
      </c>
      <c r="D30" s="216">
        <v>72</v>
      </c>
      <c r="E30" s="216">
        <v>106</v>
      </c>
      <c r="F30" s="216">
        <v>16</v>
      </c>
      <c r="G30" s="216">
        <v>9</v>
      </c>
      <c r="H30" s="216">
        <v>16</v>
      </c>
      <c r="I30" s="216">
        <v>1620</v>
      </c>
      <c r="J30" s="216">
        <v>1080</v>
      </c>
      <c r="K30" s="216">
        <v>1590</v>
      </c>
      <c r="L30" s="216">
        <v>230</v>
      </c>
      <c r="M30" s="216">
        <v>135</v>
      </c>
      <c r="N30" s="216">
        <v>240</v>
      </c>
      <c r="O30" s="216">
        <v>32</v>
      </c>
      <c r="P30" s="216">
        <v>34</v>
      </c>
      <c r="Q30" s="216">
        <v>28</v>
      </c>
      <c r="R30" s="216">
        <v>480</v>
      </c>
      <c r="S30" s="216">
        <v>510</v>
      </c>
      <c r="T30" s="216">
        <v>420</v>
      </c>
      <c r="U30" s="216">
        <v>53</v>
      </c>
      <c r="V30" s="216">
        <v>53</v>
      </c>
      <c r="W30" s="216">
        <v>53</v>
      </c>
      <c r="X30" s="216">
        <v>900</v>
      </c>
      <c r="Y30" s="216">
        <v>615</v>
      </c>
      <c r="Z30" s="216">
        <v>795</v>
      </c>
      <c r="AA30" s="216">
        <v>45</v>
      </c>
      <c r="AB30" s="216">
        <v>45</v>
      </c>
      <c r="AC30" s="216">
        <v>45</v>
      </c>
      <c r="AD30" s="228">
        <v>338316.4</v>
      </c>
      <c r="AE30" s="229">
        <v>750</v>
      </c>
      <c r="AF30" s="229">
        <v>60</v>
      </c>
      <c r="AG30" s="229">
        <v>225</v>
      </c>
      <c r="AH30" s="229">
        <v>480</v>
      </c>
      <c r="AI30" s="229">
        <v>105</v>
      </c>
      <c r="AJ30" s="229">
        <v>195</v>
      </c>
      <c r="AK30" s="229">
        <v>675</v>
      </c>
      <c r="AL30" s="229">
        <v>105</v>
      </c>
      <c r="AM30" s="229">
        <v>360</v>
      </c>
      <c r="AN30" s="229">
        <v>1905</v>
      </c>
      <c r="AO30" s="229">
        <v>270</v>
      </c>
      <c r="AP30" s="229">
        <v>780</v>
      </c>
      <c r="AQ30" s="228">
        <v>14694.9</v>
      </c>
      <c r="AR30" s="228">
        <v>987.45</v>
      </c>
      <c r="AS30" s="228">
        <v>782.4</v>
      </c>
      <c r="AT30" s="228">
        <v>16464.75</v>
      </c>
      <c r="AU30" s="229">
        <v>20</v>
      </c>
      <c r="AV30" s="229">
        <v>17</v>
      </c>
      <c r="AW30" s="229">
        <v>23</v>
      </c>
      <c r="AX30" s="229">
        <v>60</v>
      </c>
      <c r="AY30" s="219">
        <v>4342.78947368421</v>
      </c>
      <c r="AZ30" s="230">
        <v>145411.20000000001</v>
      </c>
      <c r="BA30" s="228">
        <v>504535.13947368425</v>
      </c>
      <c r="BB30" s="229">
        <v>60</v>
      </c>
      <c r="BC30" s="229">
        <v>41</v>
      </c>
      <c r="BD30" s="229">
        <v>53</v>
      </c>
      <c r="BE30" s="231">
        <v>19879.800000000003</v>
      </c>
      <c r="BF30" s="231">
        <v>213453.65294889305</v>
      </c>
      <c r="BG30" s="232">
        <v>737868.59242257732</v>
      </c>
      <c r="BH30" s="233">
        <v>307445.24684274057</v>
      </c>
      <c r="BI30" s="233">
        <v>245956.19747419245</v>
      </c>
      <c r="BJ30" s="233">
        <v>184467.14810564433</v>
      </c>
      <c r="BK30" s="234">
        <v>16</v>
      </c>
      <c r="BL30" s="233">
        <v>14560</v>
      </c>
      <c r="BY30" s="235"/>
      <c r="BZ30" s="235"/>
      <c r="CA30" s="235"/>
    </row>
    <row r="31" spans="1:79" x14ac:dyDescent="0.3">
      <c r="A31" s="216">
        <v>1802</v>
      </c>
      <c r="B31" s="217" t="s">
        <v>322</v>
      </c>
      <c r="C31" s="216">
        <v>68</v>
      </c>
      <c r="D31" s="216">
        <v>39</v>
      </c>
      <c r="E31" s="216">
        <v>50</v>
      </c>
      <c r="F31" s="216">
        <v>20</v>
      </c>
      <c r="G31" s="216">
        <v>12</v>
      </c>
      <c r="H31" s="216">
        <v>14</v>
      </c>
      <c r="I31" s="216">
        <v>1020</v>
      </c>
      <c r="J31" s="216">
        <v>585</v>
      </c>
      <c r="K31" s="216">
        <v>750</v>
      </c>
      <c r="L31" s="216">
        <v>300</v>
      </c>
      <c r="M31" s="216">
        <v>180</v>
      </c>
      <c r="N31" s="216">
        <v>210</v>
      </c>
      <c r="O31" s="216">
        <v>28</v>
      </c>
      <c r="P31" s="216">
        <v>19</v>
      </c>
      <c r="Q31" s="216">
        <v>28</v>
      </c>
      <c r="R31" s="216">
        <v>420</v>
      </c>
      <c r="S31" s="216">
        <v>285</v>
      </c>
      <c r="T31" s="216">
        <v>420</v>
      </c>
      <c r="U31" s="216">
        <v>22</v>
      </c>
      <c r="V31" s="216">
        <v>22</v>
      </c>
      <c r="W31" s="216">
        <v>22</v>
      </c>
      <c r="X31" s="216">
        <v>525</v>
      </c>
      <c r="Y31" s="216">
        <v>285</v>
      </c>
      <c r="Z31" s="216">
        <v>330</v>
      </c>
      <c r="AA31" s="216">
        <v>60</v>
      </c>
      <c r="AB31" s="216">
        <v>60</v>
      </c>
      <c r="AC31" s="216">
        <v>60</v>
      </c>
      <c r="AD31" s="228">
        <v>210404.40000000002</v>
      </c>
      <c r="AE31" s="229">
        <v>315</v>
      </c>
      <c r="AF31" s="229">
        <v>405</v>
      </c>
      <c r="AG31" s="229">
        <v>150</v>
      </c>
      <c r="AH31" s="229">
        <v>210</v>
      </c>
      <c r="AI31" s="229">
        <v>210</v>
      </c>
      <c r="AJ31" s="229">
        <v>45</v>
      </c>
      <c r="AK31" s="229">
        <v>240</v>
      </c>
      <c r="AL31" s="229">
        <v>240</v>
      </c>
      <c r="AM31" s="229">
        <v>105</v>
      </c>
      <c r="AN31" s="229">
        <v>765</v>
      </c>
      <c r="AO31" s="229">
        <v>855</v>
      </c>
      <c r="AP31" s="229">
        <v>300</v>
      </c>
      <c r="AQ31" s="228">
        <v>5920.0500000000011</v>
      </c>
      <c r="AR31" s="228">
        <v>3153.75</v>
      </c>
      <c r="AS31" s="228">
        <v>303.60000000000002</v>
      </c>
      <c r="AT31" s="228">
        <v>9377.4000000000015</v>
      </c>
      <c r="AU31" s="229">
        <v>35</v>
      </c>
      <c r="AV31" s="229">
        <v>19</v>
      </c>
      <c r="AW31" s="229">
        <v>18</v>
      </c>
      <c r="AX31" s="229">
        <v>72</v>
      </c>
      <c r="AY31" s="219">
        <v>5266.4210526315792</v>
      </c>
      <c r="AZ31" s="230">
        <v>117014.39999999999</v>
      </c>
      <c r="BA31" s="228">
        <v>342062.62105263158</v>
      </c>
      <c r="BB31" s="229">
        <v>35</v>
      </c>
      <c r="BC31" s="229">
        <v>19</v>
      </c>
      <c r="BD31" s="229">
        <v>22</v>
      </c>
      <c r="BE31" s="231">
        <v>9853.2000000000007</v>
      </c>
      <c r="BF31" s="231">
        <v>158164.6320856433</v>
      </c>
      <c r="BG31" s="232">
        <v>510080.4531382749</v>
      </c>
      <c r="BH31" s="233">
        <v>212533.52214094787</v>
      </c>
      <c r="BI31" s="233">
        <v>170026.81771275829</v>
      </c>
      <c r="BJ31" s="233">
        <v>127520.11328456871</v>
      </c>
      <c r="BK31" s="234">
        <v>1</v>
      </c>
      <c r="BL31" s="233">
        <v>910</v>
      </c>
      <c r="BY31" s="235"/>
      <c r="BZ31" s="235"/>
      <c r="CA31" s="235"/>
    </row>
    <row r="32" spans="1:79" x14ac:dyDescent="0.3">
      <c r="A32" s="216">
        <v>2003</v>
      </c>
      <c r="B32" s="217" t="s">
        <v>323</v>
      </c>
      <c r="C32" s="216">
        <v>59</v>
      </c>
      <c r="D32" s="216">
        <v>57</v>
      </c>
      <c r="E32" s="216">
        <v>63</v>
      </c>
      <c r="F32" s="216">
        <v>8</v>
      </c>
      <c r="G32" s="216">
        <v>12</v>
      </c>
      <c r="H32" s="216">
        <v>15</v>
      </c>
      <c r="I32" s="216">
        <v>885</v>
      </c>
      <c r="J32" s="216">
        <v>855</v>
      </c>
      <c r="K32" s="216">
        <v>945</v>
      </c>
      <c r="L32" s="216">
        <v>120</v>
      </c>
      <c r="M32" s="216">
        <v>180</v>
      </c>
      <c r="N32" s="216">
        <v>225</v>
      </c>
      <c r="O32" s="216">
        <v>0</v>
      </c>
      <c r="P32" s="216">
        <v>0</v>
      </c>
      <c r="Q32" s="216">
        <v>0</v>
      </c>
      <c r="R32" s="216">
        <v>0</v>
      </c>
      <c r="S32" s="216">
        <v>0</v>
      </c>
      <c r="T32" s="216">
        <v>0</v>
      </c>
      <c r="U32" s="216">
        <v>19</v>
      </c>
      <c r="V32" s="216">
        <v>19</v>
      </c>
      <c r="W32" s="216">
        <v>19</v>
      </c>
      <c r="X32" s="216">
        <v>225</v>
      </c>
      <c r="Y32" s="216">
        <v>165</v>
      </c>
      <c r="Z32" s="216">
        <v>285</v>
      </c>
      <c r="AA32" s="216">
        <v>45</v>
      </c>
      <c r="AB32" s="216">
        <v>45</v>
      </c>
      <c r="AC32" s="216">
        <v>45</v>
      </c>
      <c r="AD32" s="228">
        <v>220566.90000000002</v>
      </c>
      <c r="AE32" s="229">
        <v>15</v>
      </c>
      <c r="AF32" s="229">
        <v>360</v>
      </c>
      <c r="AG32" s="229">
        <v>450</v>
      </c>
      <c r="AH32" s="229">
        <v>0</v>
      </c>
      <c r="AI32" s="229">
        <v>405</v>
      </c>
      <c r="AJ32" s="229">
        <v>420</v>
      </c>
      <c r="AK32" s="229">
        <v>15</v>
      </c>
      <c r="AL32" s="229">
        <v>405</v>
      </c>
      <c r="AM32" s="229">
        <v>465</v>
      </c>
      <c r="AN32" s="229">
        <v>30</v>
      </c>
      <c r="AO32" s="229">
        <v>1170</v>
      </c>
      <c r="AP32" s="229">
        <v>1335</v>
      </c>
      <c r="AQ32" s="228">
        <v>228.75</v>
      </c>
      <c r="AR32" s="228">
        <v>4293.45</v>
      </c>
      <c r="AS32" s="228">
        <v>1351.2</v>
      </c>
      <c r="AT32" s="228">
        <v>5873.4</v>
      </c>
      <c r="AU32" s="229">
        <v>1</v>
      </c>
      <c r="AV32" s="229">
        <v>0</v>
      </c>
      <c r="AW32" s="229">
        <v>19</v>
      </c>
      <c r="AX32" s="229">
        <v>20</v>
      </c>
      <c r="AY32" s="219">
        <v>1382.578947368421</v>
      </c>
      <c r="AZ32" s="230">
        <v>0</v>
      </c>
      <c r="BA32" s="228">
        <v>227822.87894736844</v>
      </c>
      <c r="BB32" s="229">
        <v>15</v>
      </c>
      <c r="BC32" s="229">
        <v>11</v>
      </c>
      <c r="BD32" s="229">
        <v>19</v>
      </c>
      <c r="BE32" s="231">
        <v>5773.2000000000007</v>
      </c>
      <c r="BF32" s="231">
        <v>0</v>
      </c>
      <c r="BG32" s="232">
        <v>233596.07894736846</v>
      </c>
      <c r="BH32" s="233">
        <v>97331.699561403526</v>
      </c>
      <c r="BI32" s="233">
        <v>77865.359649122824</v>
      </c>
      <c r="BJ32" s="233">
        <v>58399.019736842121</v>
      </c>
      <c r="BK32" s="234">
        <v>0</v>
      </c>
      <c r="BL32" s="233">
        <v>0</v>
      </c>
      <c r="BY32" s="235"/>
      <c r="BZ32" s="235"/>
      <c r="CA32" s="235"/>
    </row>
    <row r="33" spans="1:79" x14ac:dyDescent="0.3">
      <c r="A33" s="216">
        <v>2004</v>
      </c>
      <c r="B33" s="217" t="s">
        <v>324</v>
      </c>
      <c r="C33" s="216">
        <v>24</v>
      </c>
      <c r="D33" s="216">
        <v>15</v>
      </c>
      <c r="E33" s="216">
        <v>15</v>
      </c>
      <c r="F33" s="216">
        <v>0</v>
      </c>
      <c r="G33" s="216">
        <v>0</v>
      </c>
      <c r="H33" s="216">
        <v>0</v>
      </c>
      <c r="I33" s="216">
        <v>360</v>
      </c>
      <c r="J33" s="216">
        <v>225</v>
      </c>
      <c r="K33" s="216">
        <v>225</v>
      </c>
      <c r="L33" s="216">
        <v>0</v>
      </c>
      <c r="M33" s="216">
        <v>0</v>
      </c>
      <c r="N33" s="216">
        <v>0</v>
      </c>
      <c r="O33" s="216">
        <v>0</v>
      </c>
      <c r="P33" s="216">
        <v>0</v>
      </c>
      <c r="Q33" s="216">
        <v>0</v>
      </c>
      <c r="R33" s="216">
        <v>0</v>
      </c>
      <c r="S33" s="216">
        <v>0</v>
      </c>
      <c r="T33" s="216">
        <v>0</v>
      </c>
      <c r="U33" s="216">
        <v>4</v>
      </c>
      <c r="V33" s="216">
        <v>4</v>
      </c>
      <c r="W33" s="216">
        <v>4</v>
      </c>
      <c r="X33" s="216">
        <v>90</v>
      </c>
      <c r="Y33" s="216">
        <v>45</v>
      </c>
      <c r="Z33" s="216">
        <v>60</v>
      </c>
      <c r="AA33" s="216">
        <v>0</v>
      </c>
      <c r="AB33" s="216">
        <v>0</v>
      </c>
      <c r="AC33" s="216">
        <v>0</v>
      </c>
      <c r="AD33" s="228">
        <v>55853.1</v>
      </c>
      <c r="AE33" s="229">
        <v>15</v>
      </c>
      <c r="AF33" s="229">
        <v>0</v>
      </c>
      <c r="AG33" s="229">
        <v>240</v>
      </c>
      <c r="AH33" s="229">
        <v>15</v>
      </c>
      <c r="AI33" s="229">
        <v>0</v>
      </c>
      <c r="AJ33" s="229">
        <v>60</v>
      </c>
      <c r="AK33" s="229">
        <v>15</v>
      </c>
      <c r="AL33" s="229">
        <v>0</v>
      </c>
      <c r="AM33" s="229">
        <v>60</v>
      </c>
      <c r="AN33" s="229">
        <v>45</v>
      </c>
      <c r="AO33" s="229">
        <v>0</v>
      </c>
      <c r="AP33" s="229">
        <v>360</v>
      </c>
      <c r="AQ33" s="228">
        <v>347.7</v>
      </c>
      <c r="AR33" s="228">
        <v>0</v>
      </c>
      <c r="AS33" s="228">
        <v>369.6</v>
      </c>
      <c r="AT33" s="228">
        <v>717.3</v>
      </c>
      <c r="AU33" s="229">
        <v>0</v>
      </c>
      <c r="AV33" s="229">
        <v>0</v>
      </c>
      <c r="AW33" s="229">
        <v>0</v>
      </c>
      <c r="AX33" s="229">
        <v>0</v>
      </c>
      <c r="AY33" s="219">
        <v>0</v>
      </c>
      <c r="AZ33" s="230">
        <v>0</v>
      </c>
      <c r="BA33" s="228">
        <v>56570.400000000001</v>
      </c>
      <c r="BB33" s="229">
        <v>6</v>
      </c>
      <c r="BC33" s="229">
        <v>3</v>
      </c>
      <c r="BD33" s="229">
        <v>4</v>
      </c>
      <c r="BE33" s="231">
        <v>1683.0000000000005</v>
      </c>
      <c r="BF33" s="231">
        <v>0</v>
      </c>
      <c r="BG33" s="232">
        <v>58253.4</v>
      </c>
      <c r="BH33" s="233">
        <v>24272.25</v>
      </c>
      <c r="BI33" s="233">
        <v>19417.8</v>
      </c>
      <c r="BJ33" s="233">
        <v>14563.349999999999</v>
      </c>
      <c r="BK33" s="234">
        <v>0</v>
      </c>
      <c r="BL33" s="233">
        <v>0</v>
      </c>
      <c r="BY33" s="235"/>
      <c r="BZ33" s="235"/>
      <c r="CA33" s="235"/>
    </row>
    <row r="34" spans="1:79" x14ac:dyDescent="0.3">
      <c r="A34" s="216">
        <v>2005</v>
      </c>
      <c r="B34" s="217" t="s">
        <v>325</v>
      </c>
      <c r="C34" s="216">
        <v>26</v>
      </c>
      <c r="D34" s="216">
        <v>34</v>
      </c>
      <c r="E34" s="216">
        <v>34</v>
      </c>
      <c r="F34" s="216">
        <v>0</v>
      </c>
      <c r="G34" s="216">
        <v>6</v>
      </c>
      <c r="H34" s="216">
        <v>6</v>
      </c>
      <c r="I34" s="216">
        <v>390</v>
      </c>
      <c r="J34" s="216">
        <v>510</v>
      </c>
      <c r="K34" s="216">
        <v>510</v>
      </c>
      <c r="L34" s="216">
        <v>0</v>
      </c>
      <c r="M34" s="216">
        <v>22.2</v>
      </c>
      <c r="N34" s="216">
        <v>22.200000000000003</v>
      </c>
      <c r="O34" s="216">
        <v>0</v>
      </c>
      <c r="P34" s="216">
        <v>0</v>
      </c>
      <c r="Q34" s="216">
        <v>0</v>
      </c>
      <c r="R34" s="216">
        <v>0</v>
      </c>
      <c r="S34" s="216">
        <v>0</v>
      </c>
      <c r="T34" s="216">
        <v>0</v>
      </c>
      <c r="U34" s="216">
        <v>9</v>
      </c>
      <c r="V34" s="216">
        <v>9</v>
      </c>
      <c r="W34" s="216">
        <v>9</v>
      </c>
      <c r="X34" s="216">
        <v>90</v>
      </c>
      <c r="Y34" s="216">
        <v>120</v>
      </c>
      <c r="Z34" s="216">
        <v>135</v>
      </c>
      <c r="AA34" s="216">
        <v>3.7</v>
      </c>
      <c r="AB34" s="216">
        <v>3.7</v>
      </c>
      <c r="AC34" s="216">
        <v>3.7</v>
      </c>
      <c r="AD34" s="228">
        <v>99592.5</v>
      </c>
      <c r="AE34" s="229">
        <v>15</v>
      </c>
      <c r="AF34" s="229">
        <v>15</v>
      </c>
      <c r="AG34" s="229">
        <v>30</v>
      </c>
      <c r="AH34" s="229">
        <v>15</v>
      </c>
      <c r="AI34" s="229">
        <v>0</v>
      </c>
      <c r="AJ34" s="229">
        <v>30</v>
      </c>
      <c r="AK34" s="229">
        <v>15</v>
      </c>
      <c r="AL34" s="229">
        <v>0</v>
      </c>
      <c r="AM34" s="229">
        <v>30</v>
      </c>
      <c r="AN34" s="229">
        <v>45</v>
      </c>
      <c r="AO34" s="229">
        <v>15</v>
      </c>
      <c r="AP34" s="229">
        <v>90</v>
      </c>
      <c r="AQ34" s="228">
        <v>347.7</v>
      </c>
      <c r="AR34" s="228">
        <v>56.55</v>
      </c>
      <c r="AS34" s="228">
        <v>91.2</v>
      </c>
      <c r="AT34" s="228">
        <v>495.45</v>
      </c>
      <c r="AU34" s="229">
        <v>6</v>
      </c>
      <c r="AV34" s="229">
        <v>8</v>
      </c>
      <c r="AW34" s="229">
        <v>9</v>
      </c>
      <c r="AX34" s="229">
        <v>23</v>
      </c>
      <c r="AY34" s="219">
        <v>1663.6842105263158</v>
      </c>
      <c r="AZ34" s="230">
        <v>0</v>
      </c>
      <c r="BA34" s="228">
        <v>101751.63421052632</v>
      </c>
      <c r="BB34" s="229">
        <v>6</v>
      </c>
      <c r="BC34" s="229">
        <v>8</v>
      </c>
      <c r="BD34" s="229">
        <v>9</v>
      </c>
      <c r="BE34" s="231">
        <v>2958.0000000000005</v>
      </c>
      <c r="BF34" s="231">
        <v>0</v>
      </c>
      <c r="BG34" s="232">
        <v>104709.63421052632</v>
      </c>
      <c r="BH34" s="233">
        <v>43629.014254385969</v>
      </c>
      <c r="BI34" s="233">
        <v>34903.211403508772</v>
      </c>
      <c r="BJ34" s="233">
        <v>26177.408552631579</v>
      </c>
      <c r="BK34" s="234">
        <v>0</v>
      </c>
      <c r="BL34" s="233">
        <v>0</v>
      </c>
      <c r="BY34" s="235"/>
      <c r="BZ34" s="235"/>
      <c r="CA34" s="235"/>
    </row>
    <row r="35" spans="1:79" x14ac:dyDescent="0.3">
      <c r="A35" s="216">
        <v>2008</v>
      </c>
      <c r="B35" s="217" t="s">
        <v>326</v>
      </c>
      <c r="C35" s="216">
        <v>54</v>
      </c>
      <c r="D35" s="216">
        <v>41</v>
      </c>
      <c r="E35" s="216">
        <v>49</v>
      </c>
      <c r="F35" s="216">
        <v>4</v>
      </c>
      <c r="G35" s="216">
        <v>8</v>
      </c>
      <c r="H35" s="216">
        <v>11</v>
      </c>
      <c r="I35" s="216">
        <v>810</v>
      </c>
      <c r="J35" s="216">
        <v>615</v>
      </c>
      <c r="K35" s="216">
        <v>735</v>
      </c>
      <c r="L35" s="216">
        <v>60</v>
      </c>
      <c r="M35" s="216">
        <v>120</v>
      </c>
      <c r="N35" s="216">
        <v>165</v>
      </c>
      <c r="O35" s="216">
        <v>0</v>
      </c>
      <c r="P35" s="216">
        <v>0</v>
      </c>
      <c r="Q35" s="216">
        <v>0</v>
      </c>
      <c r="R35" s="216">
        <v>0</v>
      </c>
      <c r="S35" s="216">
        <v>0</v>
      </c>
      <c r="T35" s="216">
        <v>0</v>
      </c>
      <c r="U35" s="216">
        <v>16</v>
      </c>
      <c r="V35" s="216">
        <v>16</v>
      </c>
      <c r="W35" s="216">
        <v>16</v>
      </c>
      <c r="X35" s="216">
        <v>210</v>
      </c>
      <c r="Y35" s="216">
        <v>210</v>
      </c>
      <c r="Z35" s="216">
        <v>240</v>
      </c>
      <c r="AA35" s="216">
        <v>30</v>
      </c>
      <c r="AB35" s="216">
        <v>30</v>
      </c>
      <c r="AC35" s="216">
        <v>30</v>
      </c>
      <c r="AD35" s="228">
        <v>172518.59999999998</v>
      </c>
      <c r="AE35" s="229">
        <v>120</v>
      </c>
      <c r="AF35" s="229">
        <v>15</v>
      </c>
      <c r="AG35" s="229">
        <v>435</v>
      </c>
      <c r="AH35" s="229">
        <v>180</v>
      </c>
      <c r="AI35" s="229">
        <v>15</v>
      </c>
      <c r="AJ35" s="229">
        <v>240</v>
      </c>
      <c r="AK35" s="229">
        <v>195</v>
      </c>
      <c r="AL35" s="229">
        <v>15</v>
      </c>
      <c r="AM35" s="229">
        <v>330</v>
      </c>
      <c r="AN35" s="229">
        <v>495</v>
      </c>
      <c r="AO35" s="229">
        <v>45</v>
      </c>
      <c r="AP35" s="229">
        <v>1005</v>
      </c>
      <c r="AQ35" s="228">
        <v>3806.4</v>
      </c>
      <c r="AR35" s="228">
        <v>165.3</v>
      </c>
      <c r="AS35" s="228">
        <v>1018.8</v>
      </c>
      <c r="AT35" s="228">
        <v>4990.5</v>
      </c>
      <c r="AU35" s="229">
        <v>1</v>
      </c>
      <c r="AV35" s="229">
        <v>1</v>
      </c>
      <c r="AW35" s="229">
        <v>2</v>
      </c>
      <c r="AX35" s="229">
        <v>4</v>
      </c>
      <c r="AY35" s="219">
        <v>286.84210526315786</v>
      </c>
      <c r="AZ35" s="230">
        <v>0</v>
      </c>
      <c r="BA35" s="228">
        <v>177795.94210526312</v>
      </c>
      <c r="BB35" s="229">
        <v>14</v>
      </c>
      <c r="BC35" s="229">
        <v>14</v>
      </c>
      <c r="BD35" s="229">
        <v>16</v>
      </c>
      <c r="BE35" s="231">
        <v>5671.2000000000007</v>
      </c>
      <c r="BF35" s="231">
        <v>0</v>
      </c>
      <c r="BG35" s="232">
        <v>183467.14210526313</v>
      </c>
      <c r="BH35" s="233">
        <v>76444.642543859634</v>
      </c>
      <c r="BI35" s="233">
        <v>61155.714035087709</v>
      </c>
      <c r="BJ35" s="233">
        <v>45866.785526315783</v>
      </c>
      <c r="BK35" s="234">
        <v>0</v>
      </c>
      <c r="BL35" s="233">
        <v>0</v>
      </c>
      <c r="BY35" s="235"/>
      <c r="BZ35" s="235"/>
      <c r="CA35" s="235"/>
    </row>
    <row r="36" spans="1:79" x14ac:dyDescent="0.3">
      <c r="A36" s="216">
        <v>2011</v>
      </c>
      <c r="B36" s="217" t="s">
        <v>327</v>
      </c>
      <c r="C36" s="216">
        <v>39</v>
      </c>
      <c r="D36" s="216">
        <v>37</v>
      </c>
      <c r="E36" s="216">
        <v>39</v>
      </c>
      <c r="F36" s="216">
        <v>0</v>
      </c>
      <c r="G36" s="216">
        <v>0</v>
      </c>
      <c r="H36" s="216">
        <v>0</v>
      </c>
      <c r="I36" s="216">
        <v>585</v>
      </c>
      <c r="J36" s="216">
        <v>555</v>
      </c>
      <c r="K36" s="216">
        <v>585</v>
      </c>
      <c r="L36" s="216">
        <v>0</v>
      </c>
      <c r="M36" s="216">
        <v>0</v>
      </c>
      <c r="N36" s="216">
        <v>0</v>
      </c>
      <c r="O36" s="216">
        <v>0</v>
      </c>
      <c r="P36" s="216">
        <v>0</v>
      </c>
      <c r="Q36" s="216">
        <v>0</v>
      </c>
      <c r="R36" s="216">
        <v>0</v>
      </c>
      <c r="S36" s="216">
        <v>0</v>
      </c>
      <c r="T36" s="216">
        <v>0</v>
      </c>
      <c r="U36" s="216">
        <v>12</v>
      </c>
      <c r="V36" s="216">
        <v>12</v>
      </c>
      <c r="W36" s="216">
        <v>12</v>
      </c>
      <c r="X36" s="216">
        <v>240</v>
      </c>
      <c r="Y36" s="216">
        <v>180</v>
      </c>
      <c r="Z36" s="216">
        <v>180</v>
      </c>
      <c r="AA36" s="216">
        <v>0</v>
      </c>
      <c r="AB36" s="216">
        <v>0</v>
      </c>
      <c r="AC36" s="216">
        <v>0</v>
      </c>
      <c r="AD36" s="228">
        <v>118535.4</v>
      </c>
      <c r="AE36" s="229">
        <v>120</v>
      </c>
      <c r="AF36" s="229">
        <v>15</v>
      </c>
      <c r="AG36" s="229">
        <v>45</v>
      </c>
      <c r="AH36" s="229">
        <v>30</v>
      </c>
      <c r="AI36" s="229">
        <v>15</v>
      </c>
      <c r="AJ36" s="229">
        <v>45</v>
      </c>
      <c r="AK36" s="229">
        <v>30</v>
      </c>
      <c r="AL36" s="229">
        <v>15</v>
      </c>
      <c r="AM36" s="229">
        <v>45</v>
      </c>
      <c r="AN36" s="229">
        <v>180</v>
      </c>
      <c r="AO36" s="229">
        <v>45</v>
      </c>
      <c r="AP36" s="229">
        <v>135</v>
      </c>
      <c r="AQ36" s="228">
        <v>1409.1</v>
      </c>
      <c r="AR36" s="228">
        <v>165.3</v>
      </c>
      <c r="AS36" s="228">
        <v>136.80000000000001</v>
      </c>
      <c r="AT36" s="228">
        <v>1711.1999999999998</v>
      </c>
      <c r="AU36" s="229">
        <v>0</v>
      </c>
      <c r="AV36" s="229">
        <v>0</v>
      </c>
      <c r="AW36" s="229">
        <v>12</v>
      </c>
      <c r="AX36" s="229">
        <v>12</v>
      </c>
      <c r="AY36" s="219">
        <v>826.10526315789468</v>
      </c>
      <c r="AZ36" s="230">
        <v>0</v>
      </c>
      <c r="BA36" s="228">
        <v>121072.70526315788</v>
      </c>
      <c r="BB36" s="229">
        <v>16</v>
      </c>
      <c r="BC36" s="229">
        <v>12</v>
      </c>
      <c r="BD36" s="229">
        <v>12</v>
      </c>
      <c r="BE36" s="231">
        <v>5181.6000000000004</v>
      </c>
      <c r="BF36" s="231">
        <v>0</v>
      </c>
      <c r="BG36" s="232">
        <v>126254.30526315789</v>
      </c>
      <c r="BH36" s="233">
        <v>52605.960526315786</v>
      </c>
      <c r="BI36" s="233">
        <v>42084.768421052628</v>
      </c>
      <c r="BJ36" s="233">
        <v>31563.576315789469</v>
      </c>
      <c r="BK36" s="234">
        <v>0</v>
      </c>
      <c r="BL36" s="233">
        <v>0</v>
      </c>
      <c r="BY36" s="235"/>
      <c r="BZ36" s="235"/>
      <c r="CA36" s="235"/>
    </row>
    <row r="37" spans="1:79" x14ac:dyDescent="0.3">
      <c r="A37" s="216">
        <v>2014</v>
      </c>
      <c r="B37" s="217" t="s">
        <v>328</v>
      </c>
      <c r="C37" s="216">
        <v>31</v>
      </c>
      <c r="D37" s="216">
        <v>26</v>
      </c>
      <c r="E37" s="216">
        <v>27</v>
      </c>
      <c r="F37" s="216">
        <v>0</v>
      </c>
      <c r="G37" s="216">
        <v>0</v>
      </c>
      <c r="H37" s="216">
        <v>0</v>
      </c>
      <c r="I37" s="216">
        <v>465</v>
      </c>
      <c r="J37" s="216">
        <v>390</v>
      </c>
      <c r="K37" s="216">
        <v>405</v>
      </c>
      <c r="L37" s="216">
        <v>0</v>
      </c>
      <c r="M37" s="216">
        <v>0</v>
      </c>
      <c r="N37" s="216">
        <v>0</v>
      </c>
      <c r="O37" s="216">
        <v>0</v>
      </c>
      <c r="P37" s="216">
        <v>0</v>
      </c>
      <c r="Q37" s="216">
        <v>0</v>
      </c>
      <c r="R37" s="216">
        <v>0</v>
      </c>
      <c r="S37" s="216">
        <v>0</v>
      </c>
      <c r="T37" s="216">
        <v>0</v>
      </c>
      <c r="U37" s="216">
        <v>7</v>
      </c>
      <c r="V37" s="216">
        <v>7</v>
      </c>
      <c r="W37" s="216">
        <v>7</v>
      </c>
      <c r="X37" s="216">
        <v>135</v>
      </c>
      <c r="Y37" s="216">
        <v>60</v>
      </c>
      <c r="Z37" s="216">
        <v>105</v>
      </c>
      <c r="AA37" s="216">
        <v>0</v>
      </c>
      <c r="AB37" s="216">
        <v>0</v>
      </c>
      <c r="AC37" s="216">
        <v>0</v>
      </c>
      <c r="AD37" s="228">
        <v>86665.799999999988</v>
      </c>
      <c r="AE37" s="229">
        <v>105</v>
      </c>
      <c r="AF37" s="229">
        <v>150</v>
      </c>
      <c r="AG37" s="229">
        <v>60</v>
      </c>
      <c r="AH37" s="229">
        <v>30</v>
      </c>
      <c r="AI37" s="229">
        <v>210</v>
      </c>
      <c r="AJ37" s="229">
        <v>30</v>
      </c>
      <c r="AK37" s="229">
        <v>30</v>
      </c>
      <c r="AL37" s="229">
        <v>210</v>
      </c>
      <c r="AM37" s="229">
        <v>45</v>
      </c>
      <c r="AN37" s="229">
        <v>165</v>
      </c>
      <c r="AO37" s="229">
        <v>570</v>
      </c>
      <c r="AP37" s="229">
        <v>135</v>
      </c>
      <c r="AQ37" s="228">
        <v>1290.1500000000001</v>
      </c>
      <c r="AR37" s="228">
        <v>2088</v>
      </c>
      <c r="AS37" s="228">
        <v>136.80000000000001</v>
      </c>
      <c r="AT37" s="228">
        <v>3514.9500000000003</v>
      </c>
      <c r="AU37" s="229">
        <v>0</v>
      </c>
      <c r="AV37" s="229">
        <v>4</v>
      </c>
      <c r="AW37" s="229">
        <v>7</v>
      </c>
      <c r="AX37" s="229">
        <v>11</v>
      </c>
      <c r="AY37" s="219">
        <v>780.21052631578937</v>
      </c>
      <c r="AZ37" s="230">
        <v>0</v>
      </c>
      <c r="BA37" s="228">
        <v>90960.960526315772</v>
      </c>
      <c r="BB37" s="229">
        <v>9</v>
      </c>
      <c r="BC37" s="229">
        <v>4</v>
      </c>
      <c r="BD37" s="229">
        <v>7</v>
      </c>
      <c r="BE37" s="231">
        <v>2580.6000000000004</v>
      </c>
      <c r="BF37" s="231">
        <v>0</v>
      </c>
      <c r="BG37" s="232">
        <v>93541.560526315778</v>
      </c>
      <c r="BH37" s="233">
        <v>38975.650219298244</v>
      </c>
      <c r="BI37" s="233">
        <v>31180.520175438593</v>
      </c>
      <c r="BJ37" s="233">
        <v>23385.390131578944</v>
      </c>
      <c r="BK37" s="234">
        <v>0</v>
      </c>
      <c r="BL37" s="233">
        <v>0</v>
      </c>
      <c r="BY37" s="235"/>
      <c r="BZ37" s="235"/>
      <c r="CA37" s="235"/>
    </row>
    <row r="38" spans="1:79" x14ac:dyDescent="0.3">
      <c r="A38" s="216">
        <v>2015</v>
      </c>
      <c r="B38" s="217" t="s">
        <v>329</v>
      </c>
      <c r="C38" s="216">
        <v>42</v>
      </c>
      <c r="D38" s="216">
        <v>32</v>
      </c>
      <c r="E38" s="216">
        <v>32</v>
      </c>
      <c r="F38" s="216">
        <v>0</v>
      </c>
      <c r="G38" s="216">
        <v>0</v>
      </c>
      <c r="H38" s="216">
        <v>0</v>
      </c>
      <c r="I38" s="216">
        <v>630</v>
      </c>
      <c r="J38" s="216">
        <v>480</v>
      </c>
      <c r="K38" s="216">
        <v>480</v>
      </c>
      <c r="L38" s="216">
        <v>0</v>
      </c>
      <c r="M38" s="216">
        <v>0</v>
      </c>
      <c r="N38" s="216">
        <v>0</v>
      </c>
      <c r="O38" s="216">
        <v>0</v>
      </c>
      <c r="P38" s="216">
        <v>0</v>
      </c>
      <c r="Q38" s="216">
        <v>0</v>
      </c>
      <c r="R38" s="216">
        <v>0</v>
      </c>
      <c r="S38" s="216">
        <v>0</v>
      </c>
      <c r="T38" s="216">
        <v>0</v>
      </c>
      <c r="U38" s="216">
        <v>6</v>
      </c>
      <c r="V38" s="216">
        <v>6</v>
      </c>
      <c r="W38" s="216">
        <v>6</v>
      </c>
      <c r="X38" s="216">
        <v>165</v>
      </c>
      <c r="Y38" s="216">
        <v>45</v>
      </c>
      <c r="Z38" s="216">
        <v>90</v>
      </c>
      <c r="AA38" s="216">
        <v>0</v>
      </c>
      <c r="AB38" s="216">
        <v>0</v>
      </c>
      <c r="AC38" s="216">
        <v>0</v>
      </c>
      <c r="AD38" s="228">
        <v>109429.8</v>
      </c>
      <c r="AE38" s="229">
        <v>135</v>
      </c>
      <c r="AF38" s="229">
        <v>135</v>
      </c>
      <c r="AG38" s="229">
        <v>345</v>
      </c>
      <c r="AH38" s="229">
        <v>135</v>
      </c>
      <c r="AI38" s="229">
        <v>120</v>
      </c>
      <c r="AJ38" s="229">
        <v>195</v>
      </c>
      <c r="AK38" s="229">
        <v>150</v>
      </c>
      <c r="AL38" s="229">
        <v>120</v>
      </c>
      <c r="AM38" s="229">
        <v>180</v>
      </c>
      <c r="AN38" s="229">
        <v>420</v>
      </c>
      <c r="AO38" s="229">
        <v>375</v>
      </c>
      <c r="AP38" s="229">
        <v>720</v>
      </c>
      <c r="AQ38" s="228">
        <v>3239.1000000000004</v>
      </c>
      <c r="AR38" s="228">
        <v>1378.95</v>
      </c>
      <c r="AS38" s="228">
        <v>734.40000000000009</v>
      </c>
      <c r="AT38" s="228">
        <v>5352.4500000000007</v>
      </c>
      <c r="AU38" s="229">
        <v>12</v>
      </c>
      <c r="AV38" s="229">
        <v>3</v>
      </c>
      <c r="AW38" s="229">
        <v>6</v>
      </c>
      <c r="AX38" s="229">
        <v>21</v>
      </c>
      <c r="AY38" s="219">
        <v>1531.7368421052631</v>
      </c>
      <c r="AZ38" s="230">
        <v>0</v>
      </c>
      <c r="BA38" s="228">
        <v>116313.98684210527</v>
      </c>
      <c r="BB38" s="229">
        <v>11</v>
      </c>
      <c r="BC38" s="229">
        <v>3</v>
      </c>
      <c r="BD38" s="229">
        <v>6</v>
      </c>
      <c r="BE38" s="231">
        <v>2590.8000000000006</v>
      </c>
      <c r="BF38" s="231">
        <v>0</v>
      </c>
      <c r="BG38" s="232">
        <v>118904.78684210527</v>
      </c>
      <c r="BH38" s="233">
        <v>49543.661184210534</v>
      </c>
      <c r="BI38" s="233">
        <v>39634.928947368426</v>
      </c>
      <c r="BJ38" s="233">
        <v>29726.196710526317</v>
      </c>
      <c r="BK38" s="234">
        <v>0</v>
      </c>
      <c r="BL38" s="233">
        <v>0</v>
      </c>
      <c r="BY38" s="235"/>
      <c r="BZ38" s="235"/>
      <c r="CA38" s="235"/>
    </row>
    <row r="39" spans="1:79" x14ac:dyDescent="0.3">
      <c r="A39" s="216">
        <v>2018</v>
      </c>
      <c r="B39" s="217" t="s">
        <v>330</v>
      </c>
      <c r="C39" s="216">
        <v>44</v>
      </c>
      <c r="D39" s="216">
        <v>22</v>
      </c>
      <c r="E39" s="216">
        <v>37</v>
      </c>
      <c r="F39" s="216">
        <v>8</v>
      </c>
      <c r="G39" s="216">
        <v>2</v>
      </c>
      <c r="H39" s="216">
        <v>3</v>
      </c>
      <c r="I39" s="216">
        <v>660</v>
      </c>
      <c r="J39" s="216">
        <v>330</v>
      </c>
      <c r="K39" s="216">
        <v>555</v>
      </c>
      <c r="L39" s="216">
        <v>120</v>
      </c>
      <c r="M39" s="216">
        <v>30</v>
      </c>
      <c r="N39" s="216">
        <v>45</v>
      </c>
      <c r="O39" s="216">
        <v>15</v>
      </c>
      <c r="P39" s="216">
        <v>20</v>
      </c>
      <c r="Q39" s="216">
        <v>16</v>
      </c>
      <c r="R39" s="216">
        <v>225</v>
      </c>
      <c r="S39" s="216">
        <v>300</v>
      </c>
      <c r="T39" s="216">
        <v>240</v>
      </c>
      <c r="U39" s="216">
        <v>24</v>
      </c>
      <c r="V39" s="216">
        <v>24</v>
      </c>
      <c r="W39" s="216">
        <v>24</v>
      </c>
      <c r="X39" s="216">
        <v>375</v>
      </c>
      <c r="Y39" s="216">
        <v>270</v>
      </c>
      <c r="Z39" s="216">
        <v>360</v>
      </c>
      <c r="AA39" s="216">
        <v>30</v>
      </c>
      <c r="AB39" s="216">
        <v>30</v>
      </c>
      <c r="AC39" s="216">
        <v>30</v>
      </c>
      <c r="AD39" s="228">
        <v>120649.19999999998</v>
      </c>
      <c r="AE39" s="229">
        <v>540</v>
      </c>
      <c r="AF39" s="229">
        <v>75</v>
      </c>
      <c r="AG39" s="229">
        <v>15</v>
      </c>
      <c r="AH39" s="229">
        <v>255</v>
      </c>
      <c r="AI39" s="229">
        <v>45</v>
      </c>
      <c r="AJ39" s="229">
        <v>15</v>
      </c>
      <c r="AK39" s="229">
        <v>450</v>
      </c>
      <c r="AL39" s="229">
        <v>60</v>
      </c>
      <c r="AM39" s="229">
        <v>15</v>
      </c>
      <c r="AN39" s="229">
        <v>1245</v>
      </c>
      <c r="AO39" s="229">
        <v>180</v>
      </c>
      <c r="AP39" s="229">
        <v>45</v>
      </c>
      <c r="AQ39" s="228">
        <v>9598.3499999999985</v>
      </c>
      <c r="AR39" s="228">
        <v>661.19999999999993</v>
      </c>
      <c r="AS39" s="228">
        <v>45.6</v>
      </c>
      <c r="AT39" s="228">
        <v>10305.15</v>
      </c>
      <c r="AU39" s="229">
        <v>0</v>
      </c>
      <c r="AV39" s="229">
        <v>0</v>
      </c>
      <c r="AW39" s="229">
        <v>0</v>
      </c>
      <c r="AX39" s="229">
        <v>0</v>
      </c>
      <c r="AY39" s="219">
        <v>0</v>
      </c>
      <c r="AZ39" s="230">
        <v>78703.199999999997</v>
      </c>
      <c r="BA39" s="228">
        <v>209657.55</v>
      </c>
      <c r="BB39" s="229">
        <v>25</v>
      </c>
      <c r="BC39" s="229">
        <v>18</v>
      </c>
      <c r="BD39" s="229">
        <v>24</v>
      </c>
      <c r="BE39" s="231">
        <v>8639.4000000000015</v>
      </c>
      <c r="BF39" s="231">
        <v>0</v>
      </c>
      <c r="BG39" s="232">
        <v>218296.94999999998</v>
      </c>
      <c r="BH39" s="233">
        <v>90957.0625</v>
      </c>
      <c r="BI39" s="233">
        <v>72765.649999999994</v>
      </c>
      <c r="BJ39" s="233">
        <v>54574.237499999996</v>
      </c>
      <c r="BK39" s="234">
        <v>0</v>
      </c>
      <c r="BL39" s="233">
        <v>0</v>
      </c>
      <c r="BY39" s="235"/>
      <c r="BZ39" s="235"/>
      <c r="CA39" s="235"/>
    </row>
    <row r="40" spans="1:79" x14ac:dyDescent="0.3">
      <c r="A40" s="216">
        <v>2020</v>
      </c>
      <c r="B40" s="217" t="s">
        <v>331</v>
      </c>
      <c r="C40" s="216">
        <v>64</v>
      </c>
      <c r="D40" s="216">
        <v>47</v>
      </c>
      <c r="E40" s="216">
        <v>60</v>
      </c>
      <c r="F40" s="216">
        <v>13</v>
      </c>
      <c r="G40" s="216">
        <v>18</v>
      </c>
      <c r="H40" s="216">
        <v>18</v>
      </c>
      <c r="I40" s="216">
        <v>960</v>
      </c>
      <c r="J40" s="216">
        <v>705</v>
      </c>
      <c r="K40" s="216">
        <v>900</v>
      </c>
      <c r="L40" s="216">
        <v>195</v>
      </c>
      <c r="M40" s="216">
        <v>270</v>
      </c>
      <c r="N40" s="216">
        <v>270</v>
      </c>
      <c r="O40" s="216">
        <v>0</v>
      </c>
      <c r="P40" s="216">
        <v>0</v>
      </c>
      <c r="Q40" s="216">
        <v>0</v>
      </c>
      <c r="R40" s="216">
        <v>0</v>
      </c>
      <c r="S40" s="216">
        <v>0</v>
      </c>
      <c r="T40" s="216">
        <v>0</v>
      </c>
      <c r="U40" s="216">
        <v>9</v>
      </c>
      <c r="V40" s="216">
        <v>9</v>
      </c>
      <c r="W40" s="216">
        <v>9</v>
      </c>
      <c r="X40" s="216">
        <v>285</v>
      </c>
      <c r="Y40" s="216">
        <v>15</v>
      </c>
      <c r="Z40" s="216">
        <v>135</v>
      </c>
      <c r="AA40" s="216">
        <v>0</v>
      </c>
      <c r="AB40" s="216">
        <v>0</v>
      </c>
      <c r="AC40" s="216">
        <v>0</v>
      </c>
      <c r="AD40" s="228">
        <v>227233.5</v>
      </c>
      <c r="AE40" s="229">
        <v>15</v>
      </c>
      <c r="AF40" s="229">
        <v>105</v>
      </c>
      <c r="AG40" s="229">
        <v>360</v>
      </c>
      <c r="AH40" s="229">
        <v>0</v>
      </c>
      <c r="AI40" s="229">
        <v>75</v>
      </c>
      <c r="AJ40" s="229">
        <v>285</v>
      </c>
      <c r="AK40" s="229">
        <v>0</v>
      </c>
      <c r="AL40" s="229">
        <v>105</v>
      </c>
      <c r="AM40" s="229">
        <v>285</v>
      </c>
      <c r="AN40" s="229">
        <v>15</v>
      </c>
      <c r="AO40" s="229">
        <v>285</v>
      </c>
      <c r="AP40" s="229">
        <v>930</v>
      </c>
      <c r="AQ40" s="228">
        <v>118.95</v>
      </c>
      <c r="AR40" s="228">
        <v>1044</v>
      </c>
      <c r="AS40" s="228">
        <v>944.40000000000009</v>
      </c>
      <c r="AT40" s="228">
        <v>2107.3500000000004</v>
      </c>
      <c r="AU40" s="229">
        <v>0</v>
      </c>
      <c r="AV40" s="229">
        <v>0</v>
      </c>
      <c r="AW40" s="229">
        <v>6</v>
      </c>
      <c r="AX40" s="229">
        <v>6</v>
      </c>
      <c r="AY40" s="219">
        <v>413.05263157894734</v>
      </c>
      <c r="AZ40" s="230">
        <v>0</v>
      </c>
      <c r="BA40" s="228">
        <v>229753.90263157897</v>
      </c>
      <c r="BB40" s="229">
        <v>19</v>
      </c>
      <c r="BC40" s="229">
        <v>1</v>
      </c>
      <c r="BD40" s="229">
        <v>9</v>
      </c>
      <c r="BE40" s="231">
        <v>3753.6000000000008</v>
      </c>
      <c r="BF40" s="231">
        <v>0</v>
      </c>
      <c r="BG40" s="232">
        <v>233507.50263157897</v>
      </c>
      <c r="BH40" s="233">
        <v>97294.792763157908</v>
      </c>
      <c r="BI40" s="233">
        <v>77835.834210526329</v>
      </c>
      <c r="BJ40" s="233">
        <v>58376.87565789475</v>
      </c>
      <c r="BK40" s="234">
        <v>0</v>
      </c>
      <c r="BL40" s="233">
        <v>0</v>
      </c>
      <c r="BY40" s="235"/>
      <c r="BZ40" s="235"/>
      <c r="CA40" s="235"/>
    </row>
    <row r="41" spans="1:79" x14ac:dyDescent="0.3">
      <c r="A41" s="216">
        <v>2021</v>
      </c>
      <c r="B41" s="217" t="s">
        <v>74</v>
      </c>
      <c r="C41" s="216">
        <v>24</v>
      </c>
      <c r="D41" s="216">
        <v>18</v>
      </c>
      <c r="E41" s="216">
        <v>25</v>
      </c>
      <c r="F41" s="216">
        <v>0</v>
      </c>
      <c r="G41" s="216">
        <v>0</v>
      </c>
      <c r="H41" s="216">
        <v>0</v>
      </c>
      <c r="I41" s="216">
        <v>360</v>
      </c>
      <c r="J41" s="216">
        <v>270</v>
      </c>
      <c r="K41" s="216">
        <v>375</v>
      </c>
      <c r="L41" s="216">
        <v>0</v>
      </c>
      <c r="M41" s="216">
        <v>0</v>
      </c>
      <c r="N41" s="216">
        <v>0</v>
      </c>
      <c r="O41" s="216">
        <v>0</v>
      </c>
      <c r="P41" s="216">
        <v>0</v>
      </c>
      <c r="Q41" s="216">
        <v>0</v>
      </c>
      <c r="R41" s="216">
        <v>0</v>
      </c>
      <c r="S41" s="216">
        <v>0</v>
      </c>
      <c r="T41" s="216">
        <v>0</v>
      </c>
      <c r="U41" s="216">
        <v>12</v>
      </c>
      <c r="V41" s="216">
        <v>12</v>
      </c>
      <c r="W41" s="216">
        <v>12</v>
      </c>
      <c r="X41" s="216">
        <v>180</v>
      </c>
      <c r="Y41" s="216">
        <v>195</v>
      </c>
      <c r="Z41" s="216">
        <v>180</v>
      </c>
      <c r="AA41" s="216">
        <v>0</v>
      </c>
      <c r="AB41" s="216">
        <v>0</v>
      </c>
      <c r="AC41" s="216">
        <v>0</v>
      </c>
      <c r="AD41" s="228">
        <v>69348.899999999994</v>
      </c>
      <c r="AE41" s="229">
        <v>75</v>
      </c>
      <c r="AF41" s="229">
        <v>120</v>
      </c>
      <c r="AG41" s="229">
        <v>45</v>
      </c>
      <c r="AH41" s="229">
        <v>45</v>
      </c>
      <c r="AI41" s="229">
        <v>75</v>
      </c>
      <c r="AJ41" s="229">
        <v>45</v>
      </c>
      <c r="AK41" s="229">
        <v>60</v>
      </c>
      <c r="AL41" s="229">
        <v>150</v>
      </c>
      <c r="AM41" s="229">
        <v>60</v>
      </c>
      <c r="AN41" s="229">
        <v>180</v>
      </c>
      <c r="AO41" s="229">
        <v>345</v>
      </c>
      <c r="AP41" s="229">
        <v>150</v>
      </c>
      <c r="AQ41" s="228">
        <v>1390.8</v>
      </c>
      <c r="AR41" s="228">
        <v>1257.1500000000001</v>
      </c>
      <c r="AS41" s="228">
        <v>151.20000000000002</v>
      </c>
      <c r="AT41" s="228">
        <v>2799.1499999999996</v>
      </c>
      <c r="AU41" s="229">
        <v>12</v>
      </c>
      <c r="AV41" s="229">
        <v>0</v>
      </c>
      <c r="AW41" s="229">
        <v>0</v>
      </c>
      <c r="AX41" s="229">
        <v>12</v>
      </c>
      <c r="AY41" s="219">
        <v>894.94736842105272</v>
      </c>
      <c r="AZ41" s="230">
        <v>0</v>
      </c>
      <c r="BA41" s="228">
        <v>73042.997368421042</v>
      </c>
      <c r="BB41" s="229">
        <v>12</v>
      </c>
      <c r="BC41" s="229">
        <v>13</v>
      </c>
      <c r="BD41" s="229">
        <v>12</v>
      </c>
      <c r="BE41" s="231">
        <v>4783.8000000000011</v>
      </c>
      <c r="BF41" s="231">
        <v>0</v>
      </c>
      <c r="BG41" s="232">
        <v>77826.797368421045</v>
      </c>
      <c r="BH41" s="233">
        <v>32427.8322368421</v>
      </c>
      <c r="BI41" s="233">
        <v>25942.26578947368</v>
      </c>
      <c r="BJ41" s="233">
        <v>19456.699342105261</v>
      </c>
      <c r="BK41" s="234">
        <v>0</v>
      </c>
      <c r="BL41" s="233">
        <v>0</v>
      </c>
      <c r="BY41" s="235"/>
      <c r="BZ41" s="235"/>
      <c r="CA41" s="235"/>
    </row>
    <row r="42" spans="1:79" x14ac:dyDescent="0.3">
      <c r="A42" s="216">
        <v>2025</v>
      </c>
      <c r="B42" s="217" t="s">
        <v>332</v>
      </c>
      <c r="C42" s="216">
        <v>32</v>
      </c>
      <c r="D42" s="216">
        <v>0</v>
      </c>
      <c r="E42" s="216">
        <v>0</v>
      </c>
      <c r="F42" s="216">
        <v>11</v>
      </c>
      <c r="G42" s="216">
        <v>0</v>
      </c>
      <c r="H42" s="216">
        <v>0</v>
      </c>
      <c r="I42" s="216">
        <v>480</v>
      </c>
      <c r="J42" s="216">
        <v>0</v>
      </c>
      <c r="K42" s="216">
        <v>0</v>
      </c>
      <c r="L42" s="216">
        <v>165</v>
      </c>
      <c r="M42" s="216">
        <v>0</v>
      </c>
      <c r="N42" s="216">
        <v>0</v>
      </c>
      <c r="O42" s="216">
        <v>0</v>
      </c>
      <c r="P42" s="216">
        <v>0</v>
      </c>
      <c r="Q42" s="216">
        <v>0</v>
      </c>
      <c r="R42" s="216">
        <v>0</v>
      </c>
      <c r="S42" s="216">
        <v>0</v>
      </c>
      <c r="T42" s="216">
        <v>0</v>
      </c>
      <c r="U42" s="216">
        <v>0</v>
      </c>
      <c r="V42" s="216">
        <v>0</v>
      </c>
      <c r="W42" s="216">
        <v>0</v>
      </c>
      <c r="X42" s="216">
        <v>210</v>
      </c>
      <c r="Y42" s="216">
        <v>0</v>
      </c>
      <c r="Z42" s="216">
        <v>0</v>
      </c>
      <c r="AA42" s="216">
        <v>0</v>
      </c>
      <c r="AB42" s="216">
        <v>0</v>
      </c>
      <c r="AC42" s="216">
        <v>0</v>
      </c>
      <c r="AD42" s="228">
        <v>45446.700000000004</v>
      </c>
      <c r="AE42" s="229">
        <v>30</v>
      </c>
      <c r="AF42" s="229">
        <v>240</v>
      </c>
      <c r="AG42" s="229">
        <v>90</v>
      </c>
      <c r="AH42" s="229">
        <v>0</v>
      </c>
      <c r="AI42" s="229">
        <v>0</v>
      </c>
      <c r="AJ42" s="229">
        <v>0</v>
      </c>
      <c r="AK42" s="229">
        <v>0</v>
      </c>
      <c r="AL42" s="229">
        <v>0</v>
      </c>
      <c r="AM42" s="229">
        <v>0</v>
      </c>
      <c r="AN42" s="229">
        <v>30</v>
      </c>
      <c r="AO42" s="229">
        <v>240</v>
      </c>
      <c r="AP42" s="229">
        <v>90</v>
      </c>
      <c r="AQ42" s="228">
        <v>237.9</v>
      </c>
      <c r="AR42" s="228">
        <v>904.8</v>
      </c>
      <c r="AS42" s="228">
        <v>93.600000000000009</v>
      </c>
      <c r="AT42" s="228">
        <v>1236.3</v>
      </c>
      <c r="AU42" s="229">
        <v>8</v>
      </c>
      <c r="AV42" s="229">
        <v>0</v>
      </c>
      <c r="AW42" s="229">
        <v>0</v>
      </c>
      <c r="AX42" s="229">
        <v>8</v>
      </c>
      <c r="AY42" s="219">
        <v>596.63157894736844</v>
      </c>
      <c r="AZ42" s="230">
        <v>0</v>
      </c>
      <c r="BA42" s="228">
        <v>47279.631578947374</v>
      </c>
      <c r="BB42" s="229">
        <v>14</v>
      </c>
      <c r="BC42" s="229">
        <v>0</v>
      </c>
      <c r="BD42" s="229">
        <v>0</v>
      </c>
      <c r="BE42" s="231">
        <v>1856.4000000000003</v>
      </c>
      <c r="BF42" s="231">
        <v>0</v>
      </c>
      <c r="BG42" s="232">
        <v>49136.031578947375</v>
      </c>
      <c r="BH42" s="233">
        <v>20473.346491228072</v>
      </c>
      <c r="BI42" s="233">
        <v>16378.677192982459</v>
      </c>
      <c r="BJ42" s="233">
        <v>12284.007894736844</v>
      </c>
      <c r="BK42" s="234">
        <v>0</v>
      </c>
      <c r="BL42" s="233">
        <v>0</v>
      </c>
      <c r="BY42" s="235"/>
      <c r="BZ42" s="235"/>
      <c r="CA42" s="235"/>
    </row>
    <row r="43" spans="1:79" x14ac:dyDescent="0.3">
      <c r="A43" s="216">
        <v>2030</v>
      </c>
      <c r="B43" s="217" t="s">
        <v>333</v>
      </c>
      <c r="C43" s="216">
        <v>51</v>
      </c>
      <c r="D43" s="216">
        <v>49</v>
      </c>
      <c r="E43" s="216">
        <v>52</v>
      </c>
      <c r="F43" s="216">
        <v>0</v>
      </c>
      <c r="G43" s="216">
        <v>0</v>
      </c>
      <c r="H43" s="216">
        <v>0</v>
      </c>
      <c r="I43" s="216">
        <v>765</v>
      </c>
      <c r="J43" s="216">
        <v>735</v>
      </c>
      <c r="K43" s="216">
        <v>780</v>
      </c>
      <c r="L43" s="216">
        <v>0</v>
      </c>
      <c r="M43" s="216">
        <v>0</v>
      </c>
      <c r="N43" s="216">
        <v>0</v>
      </c>
      <c r="O43" s="216">
        <v>0</v>
      </c>
      <c r="P43" s="216">
        <v>0</v>
      </c>
      <c r="Q43" s="216">
        <v>0</v>
      </c>
      <c r="R43" s="216">
        <v>0</v>
      </c>
      <c r="S43" s="216">
        <v>0</v>
      </c>
      <c r="T43" s="216">
        <v>0</v>
      </c>
      <c r="U43" s="216">
        <v>16</v>
      </c>
      <c r="V43" s="216">
        <v>16</v>
      </c>
      <c r="W43" s="216">
        <v>16</v>
      </c>
      <c r="X43" s="216">
        <v>0</v>
      </c>
      <c r="Y43" s="216">
        <v>150</v>
      </c>
      <c r="Z43" s="216">
        <v>240</v>
      </c>
      <c r="AA43" s="216">
        <v>0</v>
      </c>
      <c r="AB43" s="216">
        <v>0</v>
      </c>
      <c r="AC43" s="216">
        <v>0</v>
      </c>
      <c r="AD43" s="228">
        <v>156665.1</v>
      </c>
      <c r="AE43" s="229">
        <v>0</v>
      </c>
      <c r="AF43" s="229">
        <v>45</v>
      </c>
      <c r="AG43" s="229">
        <v>600</v>
      </c>
      <c r="AH43" s="229">
        <v>15</v>
      </c>
      <c r="AI43" s="229">
        <v>120</v>
      </c>
      <c r="AJ43" s="229">
        <v>525</v>
      </c>
      <c r="AK43" s="229">
        <v>15</v>
      </c>
      <c r="AL43" s="229">
        <v>150</v>
      </c>
      <c r="AM43" s="229">
        <v>540</v>
      </c>
      <c r="AN43" s="229">
        <v>30</v>
      </c>
      <c r="AO43" s="229">
        <v>315</v>
      </c>
      <c r="AP43" s="229">
        <v>1665</v>
      </c>
      <c r="AQ43" s="228">
        <v>228.75</v>
      </c>
      <c r="AR43" s="228">
        <v>1144.05</v>
      </c>
      <c r="AS43" s="228">
        <v>1688.4</v>
      </c>
      <c r="AT43" s="228">
        <v>3061.2</v>
      </c>
      <c r="AU43" s="229">
        <v>0</v>
      </c>
      <c r="AV43" s="229">
        <v>0</v>
      </c>
      <c r="AW43" s="229">
        <v>0</v>
      </c>
      <c r="AX43" s="229">
        <v>0</v>
      </c>
      <c r="AY43" s="219">
        <v>0</v>
      </c>
      <c r="AZ43" s="230">
        <v>0</v>
      </c>
      <c r="BA43" s="228">
        <v>159726.30000000002</v>
      </c>
      <c r="BB43" s="229">
        <v>0</v>
      </c>
      <c r="BC43" s="229">
        <v>10</v>
      </c>
      <c r="BD43" s="229">
        <v>16</v>
      </c>
      <c r="BE43" s="231">
        <v>3284.4000000000005</v>
      </c>
      <c r="BF43" s="231">
        <v>0</v>
      </c>
      <c r="BG43" s="232">
        <v>163010.70000000001</v>
      </c>
      <c r="BH43" s="233">
        <v>67921.125</v>
      </c>
      <c r="BI43" s="233">
        <v>54336.9</v>
      </c>
      <c r="BJ43" s="233">
        <v>40752.675000000003</v>
      </c>
      <c r="BK43" s="234">
        <v>0</v>
      </c>
      <c r="BL43" s="233">
        <v>0</v>
      </c>
      <c r="BY43" s="235"/>
      <c r="BZ43" s="235"/>
      <c r="CA43" s="235"/>
    </row>
    <row r="44" spans="1:79" x14ac:dyDescent="0.3">
      <c r="A44" s="216">
        <v>2036</v>
      </c>
      <c r="B44" s="217" t="s">
        <v>334</v>
      </c>
      <c r="C44" s="216">
        <v>23</v>
      </c>
      <c r="D44" s="216">
        <v>21</v>
      </c>
      <c r="E44" s="216">
        <v>24</v>
      </c>
      <c r="F44" s="216">
        <v>0</v>
      </c>
      <c r="G44" s="216">
        <v>0</v>
      </c>
      <c r="H44" s="216">
        <v>5</v>
      </c>
      <c r="I44" s="216">
        <v>345</v>
      </c>
      <c r="J44" s="216">
        <v>315</v>
      </c>
      <c r="K44" s="216">
        <v>360</v>
      </c>
      <c r="L44" s="216">
        <v>0</v>
      </c>
      <c r="M44" s="216">
        <v>0</v>
      </c>
      <c r="N44" s="216">
        <v>75</v>
      </c>
      <c r="O44" s="216">
        <v>0</v>
      </c>
      <c r="P44" s="216">
        <v>0</v>
      </c>
      <c r="Q44" s="216">
        <v>0</v>
      </c>
      <c r="R44" s="216">
        <v>0</v>
      </c>
      <c r="S44" s="216">
        <v>0</v>
      </c>
      <c r="T44" s="216">
        <v>0</v>
      </c>
      <c r="U44" s="216">
        <v>5</v>
      </c>
      <c r="V44" s="216">
        <v>5</v>
      </c>
      <c r="W44" s="216">
        <v>5</v>
      </c>
      <c r="X44" s="216">
        <v>0</v>
      </c>
      <c r="Y44" s="216">
        <v>75</v>
      </c>
      <c r="Z44" s="216">
        <v>75</v>
      </c>
      <c r="AA44" s="216">
        <v>15</v>
      </c>
      <c r="AB44" s="216">
        <v>15</v>
      </c>
      <c r="AC44" s="216">
        <v>15</v>
      </c>
      <c r="AD44" s="228">
        <v>75446.399999999994</v>
      </c>
      <c r="AE44" s="229">
        <v>15</v>
      </c>
      <c r="AF44" s="229">
        <v>270</v>
      </c>
      <c r="AG44" s="229">
        <v>15</v>
      </c>
      <c r="AH44" s="229">
        <v>15</v>
      </c>
      <c r="AI44" s="229">
        <v>180</v>
      </c>
      <c r="AJ44" s="229">
        <v>30</v>
      </c>
      <c r="AK44" s="229">
        <v>15</v>
      </c>
      <c r="AL44" s="229">
        <v>240</v>
      </c>
      <c r="AM44" s="229">
        <v>30</v>
      </c>
      <c r="AN44" s="229">
        <v>45</v>
      </c>
      <c r="AO44" s="229">
        <v>690</v>
      </c>
      <c r="AP44" s="229">
        <v>75</v>
      </c>
      <c r="AQ44" s="228">
        <v>347.7</v>
      </c>
      <c r="AR44" s="228">
        <v>2531.6999999999998</v>
      </c>
      <c r="AS44" s="228">
        <v>75.599999999999994</v>
      </c>
      <c r="AT44" s="228">
        <v>2954.9999999999995</v>
      </c>
      <c r="AU44" s="229">
        <v>0</v>
      </c>
      <c r="AV44" s="229">
        <v>5</v>
      </c>
      <c r="AW44" s="229">
        <v>5</v>
      </c>
      <c r="AX44" s="229">
        <v>10</v>
      </c>
      <c r="AY44" s="219">
        <v>717.10526315789468</v>
      </c>
      <c r="AZ44" s="230">
        <v>0</v>
      </c>
      <c r="BA44" s="228">
        <v>79118.505263157887</v>
      </c>
      <c r="BB44" s="229">
        <v>0</v>
      </c>
      <c r="BC44" s="229">
        <v>5</v>
      </c>
      <c r="BD44" s="229">
        <v>5</v>
      </c>
      <c r="BE44" s="231">
        <v>1275</v>
      </c>
      <c r="BF44" s="231">
        <v>0</v>
      </c>
      <c r="BG44" s="232">
        <v>80393.505263157887</v>
      </c>
      <c r="BH44" s="233">
        <v>33497.293859649122</v>
      </c>
      <c r="BI44" s="233">
        <v>26797.835087719297</v>
      </c>
      <c r="BJ44" s="233">
        <v>20098.376315789472</v>
      </c>
      <c r="BK44" s="234">
        <v>0</v>
      </c>
      <c r="BL44" s="233">
        <v>0</v>
      </c>
      <c r="BY44" s="235"/>
      <c r="BZ44" s="235"/>
      <c r="CA44" s="235"/>
    </row>
    <row r="45" spans="1:79" x14ac:dyDescent="0.3">
      <c r="A45" s="216">
        <v>2037</v>
      </c>
      <c r="B45" s="217" t="s">
        <v>335</v>
      </c>
      <c r="C45" s="216">
        <v>32</v>
      </c>
      <c r="D45" s="216">
        <v>36</v>
      </c>
      <c r="E45" s="216">
        <v>35</v>
      </c>
      <c r="F45" s="216">
        <v>7</v>
      </c>
      <c r="G45" s="216">
        <v>7</v>
      </c>
      <c r="H45" s="216">
        <v>7</v>
      </c>
      <c r="I45" s="216">
        <v>480</v>
      </c>
      <c r="J45" s="216">
        <v>540</v>
      </c>
      <c r="K45" s="216">
        <v>525</v>
      </c>
      <c r="L45" s="216">
        <v>105</v>
      </c>
      <c r="M45" s="216">
        <v>105</v>
      </c>
      <c r="N45" s="216">
        <v>90</v>
      </c>
      <c r="O45" s="216">
        <v>0</v>
      </c>
      <c r="P45" s="216">
        <v>0</v>
      </c>
      <c r="Q45" s="216">
        <v>0</v>
      </c>
      <c r="R45" s="216">
        <v>0</v>
      </c>
      <c r="S45" s="216">
        <v>0</v>
      </c>
      <c r="T45" s="216">
        <v>0</v>
      </c>
      <c r="U45" s="216">
        <v>6</v>
      </c>
      <c r="V45" s="216">
        <v>6</v>
      </c>
      <c r="W45" s="216">
        <v>6</v>
      </c>
      <c r="X45" s="216">
        <v>0</v>
      </c>
      <c r="Y45" s="216">
        <v>75</v>
      </c>
      <c r="Z45" s="216">
        <v>90</v>
      </c>
      <c r="AA45" s="216">
        <v>15</v>
      </c>
      <c r="AB45" s="216">
        <v>15</v>
      </c>
      <c r="AC45" s="216">
        <v>15</v>
      </c>
      <c r="AD45" s="228">
        <v>126502.79999999999</v>
      </c>
      <c r="AE45" s="229">
        <v>0</v>
      </c>
      <c r="AF45" s="229">
        <v>45</v>
      </c>
      <c r="AG45" s="229">
        <v>270</v>
      </c>
      <c r="AH45" s="229">
        <v>0</v>
      </c>
      <c r="AI45" s="229">
        <v>45</v>
      </c>
      <c r="AJ45" s="229">
        <v>240</v>
      </c>
      <c r="AK45" s="229">
        <v>0</v>
      </c>
      <c r="AL45" s="229">
        <v>45</v>
      </c>
      <c r="AM45" s="229">
        <v>240</v>
      </c>
      <c r="AN45" s="229">
        <v>0</v>
      </c>
      <c r="AO45" s="229">
        <v>135</v>
      </c>
      <c r="AP45" s="229">
        <v>750</v>
      </c>
      <c r="AQ45" s="228">
        <v>0</v>
      </c>
      <c r="AR45" s="228">
        <v>495.9</v>
      </c>
      <c r="AS45" s="228">
        <v>760.8</v>
      </c>
      <c r="AT45" s="228">
        <v>1256.6999999999998</v>
      </c>
      <c r="AU45" s="229">
        <v>0</v>
      </c>
      <c r="AV45" s="229">
        <v>0</v>
      </c>
      <c r="AW45" s="229">
        <v>1</v>
      </c>
      <c r="AX45" s="229">
        <v>1</v>
      </c>
      <c r="AY45" s="219">
        <v>68.84210526315789</v>
      </c>
      <c r="AZ45" s="230">
        <v>0</v>
      </c>
      <c r="BA45" s="228">
        <v>127828.34210526315</v>
      </c>
      <c r="BB45" s="229">
        <v>0</v>
      </c>
      <c r="BC45" s="229">
        <v>5</v>
      </c>
      <c r="BD45" s="229">
        <v>6</v>
      </c>
      <c r="BE45" s="231">
        <v>1397.4</v>
      </c>
      <c r="BF45" s="231">
        <v>0</v>
      </c>
      <c r="BG45" s="232">
        <v>129225.74210526314</v>
      </c>
      <c r="BH45" s="233">
        <v>53844.059210526313</v>
      </c>
      <c r="BI45" s="233">
        <v>43075.247368421049</v>
      </c>
      <c r="BJ45" s="233">
        <v>32306.435526315785</v>
      </c>
      <c r="BK45" s="234">
        <v>0</v>
      </c>
      <c r="BL45" s="233">
        <v>0</v>
      </c>
      <c r="BY45" s="235"/>
      <c r="BZ45" s="235"/>
      <c r="CA45" s="235"/>
    </row>
    <row r="46" spans="1:79" x14ac:dyDescent="0.3">
      <c r="A46" s="216">
        <v>2038</v>
      </c>
      <c r="B46" s="217" t="s">
        <v>336</v>
      </c>
      <c r="C46" s="216">
        <v>23</v>
      </c>
      <c r="D46" s="216">
        <v>2</v>
      </c>
      <c r="E46" s="216">
        <v>2</v>
      </c>
      <c r="F46" s="216">
        <v>0</v>
      </c>
      <c r="G46" s="216">
        <v>0</v>
      </c>
      <c r="H46" s="216">
        <v>0</v>
      </c>
      <c r="I46" s="216">
        <v>345</v>
      </c>
      <c r="J46" s="216">
        <v>30</v>
      </c>
      <c r="K46" s="216">
        <v>30</v>
      </c>
      <c r="L46" s="216">
        <v>0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  <c r="S46" s="216">
        <v>0</v>
      </c>
      <c r="T46" s="216">
        <v>0</v>
      </c>
      <c r="U46" s="216">
        <v>1</v>
      </c>
      <c r="V46" s="216">
        <v>1</v>
      </c>
      <c r="W46" s="216">
        <v>1</v>
      </c>
      <c r="X46" s="216">
        <v>30</v>
      </c>
      <c r="Y46" s="216">
        <v>15</v>
      </c>
      <c r="Z46" s="216">
        <v>15</v>
      </c>
      <c r="AA46" s="216">
        <v>0</v>
      </c>
      <c r="AB46" s="216">
        <v>0</v>
      </c>
      <c r="AC46" s="216">
        <v>0</v>
      </c>
      <c r="AD46" s="228">
        <v>28373.7</v>
      </c>
      <c r="AE46" s="229">
        <v>120</v>
      </c>
      <c r="AF46" s="229">
        <v>15</v>
      </c>
      <c r="AG46" s="229">
        <v>180</v>
      </c>
      <c r="AH46" s="229">
        <v>15</v>
      </c>
      <c r="AI46" s="229">
        <v>0</v>
      </c>
      <c r="AJ46" s="229">
        <v>15</v>
      </c>
      <c r="AK46" s="229">
        <v>15</v>
      </c>
      <c r="AL46" s="229">
        <v>0</v>
      </c>
      <c r="AM46" s="229">
        <v>15</v>
      </c>
      <c r="AN46" s="229">
        <v>150</v>
      </c>
      <c r="AO46" s="229">
        <v>15</v>
      </c>
      <c r="AP46" s="229">
        <v>210</v>
      </c>
      <c r="AQ46" s="228">
        <v>1180.3499999999999</v>
      </c>
      <c r="AR46" s="228">
        <v>56.55</v>
      </c>
      <c r="AS46" s="228">
        <v>217.20000000000002</v>
      </c>
      <c r="AT46" s="228">
        <v>1454.1</v>
      </c>
      <c r="AU46" s="229">
        <v>2</v>
      </c>
      <c r="AV46" s="229">
        <v>0</v>
      </c>
      <c r="AW46" s="229">
        <v>1</v>
      </c>
      <c r="AX46" s="229">
        <v>3</v>
      </c>
      <c r="AY46" s="219">
        <v>218</v>
      </c>
      <c r="AZ46" s="230">
        <v>0</v>
      </c>
      <c r="BA46" s="228">
        <v>30045.8</v>
      </c>
      <c r="BB46" s="229">
        <v>2</v>
      </c>
      <c r="BC46" s="229">
        <v>1</v>
      </c>
      <c r="BD46" s="229">
        <v>1</v>
      </c>
      <c r="BE46" s="231">
        <v>520.20000000000005</v>
      </c>
      <c r="BF46" s="231">
        <v>0</v>
      </c>
      <c r="BG46" s="232">
        <v>30566</v>
      </c>
      <c r="BH46" s="233">
        <v>12735.833333333332</v>
      </c>
      <c r="BI46" s="233">
        <v>10188.666666666666</v>
      </c>
      <c r="BJ46" s="233">
        <v>7641.5</v>
      </c>
      <c r="BK46" s="234">
        <v>0</v>
      </c>
      <c r="BL46" s="233">
        <v>0</v>
      </c>
      <c r="BY46" s="235"/>
      <c r="BZ46" s="235"/>
      <c r="CA46" s="235"/>
    </row>
    <row r="47" spans="1:79" x14ac:dyDescent="0.3">
      <c r="A47" s="216">
        <v>2039</v>
      </c>
      <c r="B47" s="217" t="s">
        <v>337</v>
      </c>
      <c r="C47" s="216">
        <v>64</v>
      </c>
      <c r="D47" s="216">
        <v>47</v>
      </c>
      <c r="E47" s="216">
        <v>47</v>
      </c>
      <c r="F47" s="216">
        <v>0</v>
      </c>
      <c r="G47" s="216">
        <v>0</v>
      </c>
      <c r="H47" s="216">
        <v>0</v>
      </c>
      <c r="I47" s="216">
        <v>960</v>
      </c>
      <c r="J47" s="216">
        <v>705</v>
      </c>
      <c r="K47" s="216">
        <v>705</v>
      </c>
      <c r="L47" s="216">
        <v>0</v>
      </c>
      <c r="M47" s="216">
        <v>0</v>
      </c>
      <c r="N47" s="216">
        <v>0</v>
      </c>
      <c r="O47" s="216">
        <v>0</v>
      </c>
      <c r="P47" s="216">
        <v>0</v>
      </c>
      <c r="Q47" s="216">
        <v>0</v>
      </c>
      <c r="R47" s="216">
        <v>0</v>
      </c>
      <c r="S47" s="216">
        <v>0</v>
      </c>
      <c r="T47" s="216">
        <v>0</v>
      </c>
      <c r="U47" s="216">
        <v>16</v>
      </c>
      <c r="V47" s="216">
        <v>16</v>
      </c>
      <c r="W47" s="216">
        <v>16</v>
      </c>
      <c r="X47" s="216">
        <v>225</v>
      </c>
      <c r="Y47" s="216">
        <v>195</v>
      </c>
      <c r="Z47" s="216">
        <v>240</v>
      </c>
      <c r="AA47" s="216">
        <v>0</v>
      </c>
      <c r="AB47" s="216">
        <v>0</v>
      </c>
      <c r="AC47" s="216">
        <v>0</v>
      </c>
      <c r="AD47" s="228">
        <v>163169.1</v>
      </c>
      <c r="AE47" s="229">
        <v>0</v>
      </c>
      <c r="AF47" s="229">
        <v>90</v>
      </c>
      <c r="AG47" s="229">
        <v>480</v>
      </c>
      <c r="AH47" s="229">
        <v>0</v>
      </c>
      <c r="AI47" s="229">
        <v>60</v>
      </c>
      <c r="AJ47" s="229">
        <v>375</v>
      </c>
      <c r="AK47" s="229">
        <v>0</v>
      </c>
      <c r="AL47" s="229">
        <v>60</v>
      </c>
      <c r="AM47" s="229">
        <v>375</v>
      </c>
      <c r="AN47" s="229">
        <v>0</v>
      </c>
      <c r="AO47" s="229">
        <v>210</v>
      </c>
      <c r="AP47" s="229">
        <v>1230</v>
      </c>
      <c r="AQ47" s="228">
        <v>0</v>
      </c>
      <c r="AR47" s="228">
        <v>774.3</v>
      </c>
      <c r="AS47" s="228">
        <v>1249.2</v>
      </c>
      <c r="AT47" s="228">
        <v>2023.5</v>
      </c>
      <c r="AU47" s="229">
        <v>0</v>
      </c>
      <c r="AV47" s="229">
        <v>0</v>
      </c>
      <c r="AW47" s="229">
        <v>16</v>
      </c>
      <c r="AX47" s="229">
        <v>16</v>
      </c>
      <c r="AY47" s="219">
        <v>1101.4736842105262</v>
      </c>
      <c r="AZ47" s="230">
        <v>0</v>
      </c>
      <c r="BA47" s="228">
        <v>166294.07368421054</v>
      </c>
      <c r="BB47" s="229">
        <v>15</v>
      </c>
      <c r="BC47" s="229">
        <v>13</v>
      </c>
      <c r="BD47" s="229">
        <v>16</v>
      </c>
      <c r="BE47" s="231">
        <v>5671.2000000000007</v>
      </c>
      <c r="BF47" s="231">
        <v>0</v>
      </c>
      <c r="BG47" s="232">
        <v>171965.27368421055</v>
      </c>
      <c r="BH47" s="233">
        <v>71652.197368421068</v>
      </c>
      <c r="BI47" s="233">
        <v>57321.757894736853</v>
      </c>
      <c r="BJ47" s="233">
        <v>42991.318421052638</v>
      </c>
      <c r="BK47" s="234">
        <v>0</v>
      </c>
      <c r="BL47" s="233">
        <v>0</v>
      </c>
      <c r="BY47" s="235"/>
      <c r="BZ47" s="235"/>
      <c r="CA47" s="235"/>
    </row>
    <row r="48" spans="1:79" x14ac:dyDescent="0.3">
      <c r="A48" s="216">
        <v>2040</v>
      </c>
      <c r="B48" s="217" t="s">
        <v>338</v>
      </c>
      <c r="C48" s="216">
        <v>29</v>
      </c>
      <c r="D48" s="216">
        <v>21</v>
      </c>
      <c r="E48" s="216">
        <v>26</v>
      </c>
      <c r="F48" s="216">
        <v>0</v>
      </c>
      <c r="G48" s="216">
        <v>0</v>
      </c>
      <c r="H48" s="216">
        <v>0</v>
      </c>
      <c r="I48" s="216">
        <v>435</v>
      </c>
      <c r="J48" s="216">
        <v>315</v>
      </c>
      <c r="K48" s="216">
        <v>390</v>
      </c>
      <c r="L48" s="216">
        <v>0</v>
      </c>
      <c r="M48" s="216">
        <v>0</v>
      </c>
      <c r="N48" s="216">
        <v>0</v>
      </c>
      <c r="O48" s="216">
        <v>0</v>
      </c>
      <c r="P48" s="216">
        <v>0</v>
      </c>
      <c r="Q48" s="216">
        <v>0</v>
      </c>
      <c r="R48" s="216">
        <v>0</v>
      </c>
      <c r="S48" s="216">
        <v>0</v>
      </c>
      <c r="T48" s="216">
        <v>0</v>
      </c>
      <c r="U48" s="216">
        <v>4</v>
      </c>
      <c r="V48" s="216">
        <v>4</v>
      </c>
      <c r="W48" s="216">
        <v>4</v>
      </c>
      <c r="X48" s="216">
        <v>30</v>
      </c>
      <c r="Y48" s="216">
        <v>60</v>
      </c>
      <c r="Z48" s="216">
        <v>60</v>
      </c>
      <c r="AA48" s="216">
        <v>0</v>
      </c>
      <c r="AB48" s="216">
        <v>0</v>
      </c>
      <c r="AC48" s="216">
        <v>0</v>
      </c>
      <c r="AD48" s="228">
        <v>78617.100000000006</v>
      </c>
      <c r="AE48" s="229">
        <v>15</v>
      </c>
      <c r="AF48" s="229">
        <v>15</v>
      </c>
      <c r="AG48" s="229">
        <v>0</v>
      </c>
      <c r="AH48" s="229">
        <v>0</v>
      </c>
      <c r="AI48" s="229">
        <v>0</v>
      </c>
      <c r="AJ48" s="229">
        <v>0</v>
      </c>
      <c r="AK48" s="229">
        <v>0</v>
      </c>
      <c r="AL48" s="229">
        <v>0</v>
      </c>
      <c r="AM48" s="229">
        <v>0</v>
      </c>
      <c r="AN48" s="229">
        <v>15</v>
      </c>
      <c r="AO48" s="229">
        <v>15</v>
      </c>
      <c r="AP48" s="229">
        <v>0</v>
      </c>
      <c r="AQ48" s="228">
        <v>118.95</v>
      </c>
      <c r="AR48" s="228">
        <v>56.55</v>
      </c>
      <c r="AS48" s="228">
        <v>0</v>
      </c>
      <c r="AT48" s="228">
        <v>175.5</v>
      </c>
      <c r="AU48" s="229">
        <v>0</v>
      </c>
      <c r="AV48" s="229">
        <v>0</v>
      </c>
      <c r="AW48" s="229">
        <v>0</v>
      </c>
      <c r="AX48" s="229">
        <v>0</v>
      </c>
      <c r="AY48" s="219">
        <v>0</v>
      </c>
      <c r="AZ48" s="230">
        <v>0</v>
      </c>
      <c r="BA48" s="228">
        <v>78792.600000000006</v>
      </c>
      <c r="BB48" s="229">
        <v>2</v>
      </c>
      <c r="BC48" s="229">
        <v>4</v>
      </c>
      <c r="BD48" s="229">
        <v>4</v>
      </c>
      <c r="BE48" s="231">
        <v>1285.2000000000003</v>
      </c>
      <c r="BF48" s="231">
        <v>0</v>
      </c>
      <c r="BG48" s="232">
        <v>80077.8</v>
      </c>
      <c r="BH48" s="233">
        <v>33365.75</v>
      </c>
      <c r="BI48" s="233">
        <v>26692.600000000002</v>
      </c>
      <c r="BJ48" s="233">
        <v>20019.45</v>
      </c>
      <c r="BK48" s="234">
        <v>0</v>
      </c>
      <c r="BL48" s="233">
        <v>0</v>
      </c>
      <c r="BY48" s="235"/>
      <c r="BZ48" s="235"/>
      <c r="CA48" s="235"/>
    </row>
    <row r="49" spans="1:79" x14ac:dyDescent="0.3">
      <c r="A49" s="216">
        <v>2048</v>
      </c>
      <c r="B49" s="217" t="s">
        <v>339</v>
      </c>
      <c r="C49" s="216">
        <v>15</v>
      </c>
      <c r="D49" s="216">
        <v>5</v>
      </c>
      <c r="E49" s="216">
        <v>7</v>
      </c>
      <c r="F49" s="216">
        <v>0</v>
      </c>
      <c r="G49" s="216">
        <v>0</v>
      </c>
      <c r="H49" s="216">
        <v>0</v>
      </c>
      <c r="I49" s="216">
        <v>225</v>
      </c>
      <c r="J49" s="216">
        <v>75</v>
      </c>
      <c r="K49" s="216">
        <v>105</v>
      </c>
      <c r="L49" s="216">
        <v>0</v>
      </c>
      <c r="M49" s="216">
        <v>0</v>
      </c>
      <c r="N49" s="216">
        <v>0</v>
      </c>
      <c r="O49" s="216">
        <v>0</v>
      </c>
      <c r="P49" s="216">
        <v>0</v>
      </c>
      <c r="Q49" s="216">
        <v>0</v>
      </c>
      <c r="R49" s="216">
        <v>0</v>
      </c>
      <c r="S49" s="216">
        <v>0</v>
      </c>
      <c r="T49" s="216">
        <v>0</v>
      </c>
      <c r="U49" s="216">
        <v>0</v>
      </c>
      <c r="V49" s="216">
        <v>0</v>
      </c>
      <c r="W49" s="216">
        <v>0</v>
      </c>
      <c r="X49" s="216">
        <v>0</v>
      </c>
      <c r="Y49" s="216">
        <v>30</v>
      </c>
      <c r="Z49" s="216">
        <v>0</v>
      </c>
      <c r="AA49" s="216">
        <v>0</v>
      </c>
      <c r="AB49" s="216">
        <v>0</v>
      </c>
      <c r="AC49" s="216">
        <v>0</v>
      </c>
      <c r="AD49" s="228">
        <v>28129.8</v>
      </c>
      <c r="AE49" s="229">
        <v>0</v>
      </c>
      <c r="AF49" s="229">
        <v>210</v>
      </c>
      <c r="AG49" s="229">
        <v>15</v>
      </c>
      <c r="AH49" s="229">
        <v>0</v>
      </c>
      <c r="AI49" s="229">
        <v>75</v>
      </c>
      <c r="AJ49" s="229">
        <v>0</v>
      </c>
      <c r="AK49" s="229">
        <v>0</v>
      </c>
      <c r="AL49" s="229">
        <v>105</v>
      </c>
      <c r="AM49" s="229">
        <v>0</v>
      </c>
      <c r="AN49" s="229">
        <v>0</v>
      </c>
      <c r="AO49" s="229">
        <v>390</v>
      </c>
      <c r="AP49" s="229">
        <v>15</v>
      </c>
      <c r="AQ49" s="228">
        <v>0</v>
      </c>
      <c r="AR49" s="228">
        <v>1439.85</v>
      </c>
      <c r="AS49" s="228">
        <v>15.6</v>
      </c>
      <c r="AT49" s="228">
        <v>1455.4499999999998</v>
      </c>
      <c r="AU49" s="229">
        <v>0</v>
      </c>
      <c r="AV49" s="229">
        <v>0</v>
      </c>
      <c r="AW49" s="229">
        <v>0</v>
      </c>
      <c r="AX49" s="229">
        <v>0</v>
      </c>
      <c r="AY49" s="219">
        <v>0</v>
      </c>
      <c r="AZ49" s="230">
        <v>0</v>
      </c>
      <c r="BA49" s="228">
        <v>29585.25</v>
      </c>
      <c r="BB49" s="229">
        <v>0</v>
      </c>
      <c r="BC49" s="229">
        <v>2</v>
      </c>
      <c r="BD49" s="229">
        <v>0</v>
      </c>
      <c r="BE49" s="231">
        <v>265.20000000000005</v>
      </c>
      <c r="BF49" s="231">
        <v>0</v>
      </c>
      <c r="BG49" s="232">
        <v>29850.45</v>
      </c>
      <c r="BH49" s="233">
        <v>12437.6875</v>
      </c>
      <c r="BI49" s="233">
        <v>9950.15</v>
      </c>
      <c r="BJ49" s="233">
        <v>7462.6124999999993</v>
      </c>
      <c r="BK49" s="234">
        <v>0</v>
      </c>
      <c r="BL49" s="233">
        <v>0</v>
      </c>
      <c r="BY49" s="235"/>
      <c r="BZ49" s="235"/>
      <c r="CA49" s="235"/>
    </row>
    <row r="50" spans="1:79" x14ac:dyDescent="0.3">
      <c r="A50" s="216">
        <v>2054</v>
      </c>
      <c r="B50" s="217" t="s">
        <v>340</v>
      </c>
      <c r="C50" s="216">
        <v>52</v>
      </c>
      <c r="D50" s="216">
        <v>49</v>
      </c>
      <c r="E50" s="216">
        <v>49</v>
      </c>
      <c r="F50" s="216">
        <v>0</v>
      </c>
      <c r="G50" s="216">
        <v>0</v>
      </c>
      <c r="H50" s="216">
        <v>0</v>
      </c>
      <c r="I50" s="216">
        <v>780</v>
      </c>
      <c r="J50" s="216">
        <v>735</v>
      </c>
      <c r="K50" s="216">
        <v>735</v>
      </c>
      <c r="L50" s="216">
        <v>0</v>
      </c>
      <c r="M50" s="216">
        <v>0</v>
      </c>
      <c r="N50" s="216">
        <v>0</v>
      </c>
      <c r="O50" s="216">
        <v>0</v>
      </c>
      <c r="P50" s="216">
        <v>0</v>
      </c>
      <c r="Q50" s="216">
        <v>0</v>
      </c>
      <c r="R50" s="216">
        <v>0</v>
      </c>
      <c r="S50" s="216">
        <v>0</v>
      </c>
      <c r="T50" s="216">
        <v>0</v>
      </c>
      <c r="U50" s="216">
        <v>10</v>
      </c>
      <c r="V50" s="216">
        <v>10</v>
      </c>
      <c r="W50" s="216">
        <v>10</v>
      </c>
      <c r="X50" s="216">
        <v>0</v>
      </c>
      <c r="Y50" s="216">
        <v>15</v>
      </c>
      <c r="Z50" s="216">
        <v>150</v>
      </c>
      <c r="AA50" s="216">
        <v>0</v>
      </c>
      <c r="AB50" s="216">
        <v>0</v>
      </c>
      <c r="AC50" s="216">
        <v>0</v>
      </c>
      <c r="AD50" s="228">
        <v>154551.29999999999</v>
      </c>
      <c r="AE50" s="229">
        <v>105</v>
      </c>
      <c r="AF50" s="229">
        <v>15</v>
      </c>
      <c r="AG50" s="229">
        <v>45</v>
      </c>
      <c r="AH50" s="229">
        <v>60</v>
      </c>
      <c r="AI50" s="229">
        <v>45</v>
      </c>
      <c r="AJ50" s="229">
        <v>135</v>
      </c>
      <c r="AK50" s="229">
        <v>60</v>
      </c>
      <c r="AL50" s="229">
        <v>45</v>
      </c>
      <c r="AM50" s="229">
        <v>135</v>
      </c>
      <c r="AN50" s="229">
        <v>225</v>
      </c>
      <c r="AO50" s="229">
        <v>105</v>
      </c>
      <c r="AP50" s="229">
        <v>315</v>
      </c>
      <c r="AQ50" s="228">
        <v>1747.65</v>
      </c>
      <c r="AR50" s="228">
        <v>382.8</v>
      </c>
      <c r="AS50" s="228">
        <v>316.8</v>
      </c>
      <c r="AT50" s="228">
        <v>2447.2500000000005</v>
      </c>
      <c r="AU50" s="229">
        <v>0</v>
      </c>
      <c r="AV50" s="229">
        <v>0</v>
      </c>
      <c r="AW50" s="229">
        <v>0</v>
      </c>
      <c r="AX50" s="229">
        <v>0</v>
      </c>
      <c r="AY50" s="219">
        <v>0</v>
      </c>
      <c r="AZ50" s="230">
        <v>0</v>
      </c>
      <c r="BA50" s="228">
        <v>156998.54999999999</v>
      </c>
      <c r="BB50" s="229">
        <v>0</v>
      </c>
      <c r="BC50" s="229">
        <v>1</v>
      </c>
      <c r="BD50" s="229">
        <v>10</v>
      </c>
      <c r="BE50" s="231">
        <v>1356.6</v>
      </c>
      <c r="BF50" s="231">
        <v>0</v>
      </c>
      <c r="BG50" s="232">
        <v>158355.15</v>
      </c>
      <c r="BH50" s="233">
        <v>65981.3125</v>
      </c>
      <c r="BI50" s="233">
        <v>52785.049999999996</v>
      </c>
      <c r="BJ50" s="233">
        <v>39588.787499999999</v>
      </c>
      <c r="BK50" s="234">
        <v>2</v>
      </c>
      <c r="BL50" s="233">
        <v>1820</v>
      </c>
      <c r="BY50" s="235"/>
      <c r="BZ50" s="235"/>
      <c r="CA50" s="235"/>
    </row>
    <row r="51" spans="1:79" x14ac:dyDescent="0.3">
      <c r="A51" s="216">
        <v>2055</v>
      </c>
      <c r="B51" s="217" t="s">
        <v>341</v>
      </c>
      <c r="C51" s="216">
        <v>29</v>
      </c>
      <c r="D51" s="216">
        <v>29</v>
      </c>
      <c r="E51" s="216">
        <v>31</v>
      </c>
      <c r="F51" s="216">
        <v>14</v>
      </c>
      <c r="G51" s="216">
        <v>16</v>
      </c>
      <c r="H51" s="216">
        <v>15</v>
      </c>
      <c r="I51" s="216">
        <v>435</v>
      </c>
      <c r="J51" s="216">
        <v>432</v>
      </c>
      <c r="K51" s="216">
        <v>462</v>
      </c>
      <c r="L51" s="216">
        <v>186</v>
      </c>
      <c r="M51" s="216">
        <v>240</v>
      </c>
      <c r="N51" s="216">
        <v>225</v>
      </c>
      <c r="O51" s="216">
        <v>0</v>
      </c>
      <c r="P51" s="216">
        <v>0</v>
      </c>
      <c r="Q51" s="216">
        <v>0</v>
      </c>
      <c r="R51" s="216">
        <v>0</v>
      </c>
      <c r="S51" s="216">
        <v>0</v>
      </c>
      <c r="T51" s="216">
        <v>0</v>
      </c>
      <c r="U51" s="216">
        <v>2</v>
      </c>
      <c r="V51" s="216">
        <v>2</v>
      </c>
      <c r="W51" s="216">
        <v>2</v>
      </c>
      <c r="X51" s="216">
        <v>105</v>
      </c>
      <c r="Y51" s="216">
        <v>30</v>
      </c>
      <c r="Z51" s="216">
        <v>30</v>
      </c>
      <c r="AA51" s="216">
        <v>0</v>
      </c>
      <c r="AB51" s="216">
        <v>0</v>
      </c>
      <c r="AC51" s="216">
        <v>0</v>
      </c>
      <c r="AD51" s="228">
        <v>135868.56</v>
      </c>
      <c r="AE51" s="229">
        <v>30</v>
      </c>
      <c r="AF51" s="229">
        <v>45</v>
      </c>
      <c r="AG51" s="229">
        <v>45</v>
      </c>
      <c r="AH51" s="229">
        <v>0</v>
      </c>
      <c r="AI51" s="229">
        <v>45</v>
      </c>
      <c r="AJ51" s="229">
        <v>57</v>
      </c>
      <c r="AK51" s="229">
        <v>0</v>
      </c>
      <c r="AL51" s="229">
        <v>60</v>
      </c>
      <c r="AM51" s="229">
        <v>57</v>
      </c>
      <c r="AN51" s="229">
        <v>30</v>
      </c>
      <c r="AO51" s="229">
        <v>150</v>
      </c>
      <c r="AP51" s="229">
        <v>159</v>
      </c>
      <c r="AQ51" s="228">
        <v>237.9</v>
      </c>
      <c r="AR51" s="228">
        <v>548.09999999999991</v>
      </c>
      <c r="AS51" s="228">
        <v>160.80000000000001</v>
      </c>
      <c r="AT51" s="228">
        <v>946.8</v>
      </c>
      <c r="AU51" s="229">
        <v>0</v>
      </c>
      <c r="AV51" s="229">
        <v>0</v>
      </c>
      <c r="AW51" s="229">
        <v>0</v>
      </c>
      <c r="AX51" s="229">
        <v>0</v>
      </c>
      <c r="AY51" s="219">
        <v>0</v>
      </c>
      <c r="AZ51" s="230">
        <v>0</v>
      </c>
      <c r="BA51" s="228">
        <v>136815.35999999999</v>
      </c>
      <c r="BB51" s="229">
        <v>7</v>
      </c>
      <c r="BC51" s="229">
        <v>2</v>
      </c>
      <c r="BD51" s="229">
        <v>2</v>
      </c>
      <c r="BE51" s="231">
        <v>1438.2000000000003</v>
      </c>
      <c r="BF51" s="231">
        <v>0</v>
      </c>
      <c r="BG51" s="232">
        <v>138253.56</v>
      </c>
      <c r="BH51" s="233">
        <v>57605.649999999994</v>
      </c>
      <c r="BI51" s="233">
        <v>46084.52</v>
      </c>
      <c r="BJ51" s="233">
        <v>34563.39</v>
      </c>
      <c r="BK51" s="234">
        <v>0</v>
      </c>
      <c r="BL51" s="233">
        <v>0</v>
      </c>
      <c r="BY51" s="235"/>
      <c r="BZ51" s="235"/>
      <c r="CA51" s="235"/>
    </row>
    <row r="52" spans="1:79" x14ac:dyDescent="0.3">
      <c r="A52" s="216">
        <v>2056</v>
      </c>
      <c r="B52" s="217" t="s">
        <v>342</v>
      </c>
      <c r="C52" s="216">
        <v>46</v>
      </c>
      <c r="D52" s="216">
        <v>31</v>
      </c>
      <c r="E52" s="216">
        <v>38</v>
      </c>
      <c r="F52" s="216">
        <v>1</v>
      </c>
      <c r="G52" s="216">
        <v>1</v>
      </c>
      <c r="H52" s="216">
        <v>3</v>
      </c>
      <c r="I52" s="216">
        <v>690</v>
      </c>
      <c r="J52" s="216">
        <v>465</v>
      </c>
      <c r="K52" s="216">
        <v>570</v>
      </c>
      <c r="L52" s="216">
        <v>10</v>
      </c>
      <c r="M52" s="216">
        <v>15</v>
      </c>
      <c r="N52" s="216">
        <v>0</v>
      </c>
      <c r="O52" s="216">
        <v>0</v>
      </c>
      <c r="P52" s="216">
        <v>0</v>
      </c>
      <c r="Q52" s="216">
        <v>0</v>
      </c>
      <c r="R52" s="216">
        <v>0</v>
      </c>
      <c r="S52" s="216">
        <v>0</v>
      </c>
      <c r="T52" s="216">
        <v>0</v>
      </c>
      <c r="U52" s="216">
        <v>7</v>
      </c>
      <c r="V52" s="216">
        <v>7</v>
      </c>
      <c r="W52" s="216">
        <v>7</v>
      </c>
      <c r="X52" s="216">
        <v>225</v>
      </c>
      <c r="Y52" s="216">
        <v>60</v>
      </c>
      <c r="Z52" s="216">
        <v>105</v>
      </c>
      <c r="AA52" s="216">
        <v>0</v>
      </c>
      <c r="AB52" s="216">
        <v>0</v>
      </c>
      <c r="AC52" s="216">
        <v>0</v>
      </c>
      <c r="AD52" s="228">
        <v>120703.40000000002</v>
      </c>
      <c r="AE52" s="229">
        <v>120</v>
      </c>
      <c r="AF52" s="229">
        <v>255</v>
      </c>
      <c r="AG52" s="229">
        <v>225</v>
      </c>
      <c r="AH52" s="229">
        <v>90</v>
      </c>
      <c r="AI52" s="229">
        <v>195</v>
      </c>
      <c r="AJ52" s="229">
        <v>90</v>
      </c>
      <c r="AK52" s="229">
        <v>105</v>
      </c>
      <c r="AL52" s="229">
        <v>195</v>
      </c>
      <c r="AM52" s="229">
        <v>105</v>
      </c>
      <c r="AN52" s="229">
        <v>315</v>
      </c>
      <c r="AO52" s="229">
        <v>645</v>
      </c>
      <c r="AP52" s="229">
        <v>420</v>
      </c>
      <c r="AQ52" s="228">
        <v>2433.8999999999996</v>
      </c>
      <c r="AR52" s="228">
        <v>2375.1</v>
      </c>
      <c r="AS52" s="228">
        <v>428.40000000000003</v>
      </c>
      <c r="AT52" s="228">
        <v>5237.3999999999996</v>
      </c>
      <c r="AU52" s="229">
        <v>15</v>
      </c>
      <c r="AV52" s="229">
        <v>4</v>
      </c>
      <c r="AW52" s="229">
        <v>7</v>
      </c>
      <c r="AX52" s="229">
        <v>26</v>
      </c>
      <c r="AY52" s="219">
        <v>1898.8947368421052</v>
      </c>
      <c r="AZ52" s="230">
        <v>0</v>
      </c>
      <c r="BA52" s="228">
        <v>127839.69473684212</v>
      </c>
      <c r="BB52" s="229">
        <v>15</v>
      </c>
      <c r="BC52" s="229">
        <v>4</v>
      </c>
      <c r="BD52" s="229">
        <v>7</v>
      </c>
      <c r="BE52" s="231">
        <v>3376.2000000000007</v>
      </c>
      <c r="BF52" s="231">
        <v>0</v>
      </c>
      <c r="BG52" s="232">
        <v>131215.89473684214</v>
      </c>
      <c r="BH52" s="233">
        <v>54673.289473684228</v>
      </c>
      <c r="BI52" s="233">
        <v>43738.631578947381</v>
      </c>
      <c r="BJ52" s="233">
        <v>32803.973684210534</v>
      </c>
      <c r="BK52" s="234">
        <v>0</v>
      </c>
      <c r="BL52" s="233">
        <v>0</v>
      </c>
      <c r="BY52" s="235"/>
      <c r="BZ52" s="235"/>
      <c r="CA52" s="235"/>
    </row>
    <row r="53" spans="1:79" x14ac:dyDescent="0.3">
      <c r="A53" s="216">
        <v>2057</v>
      </c>
      <c r="B53" s="217" t="s">
        <v>343</v>
      </c>
      <c r="C53" s="216">
        <v>39</v>
      </c>
      <c r="D53" s="216">
        <v>31</v>
      </c>
      <c r="E53" s="216">
        <v>33</v>
      </c>
      <c r="F53" s="216">
        <v>0</v>
      </c>
      <c r="G53" s="216">
        <v>0</v>
      </c>
      <c r="H53" s="216">
        <v>0</v>
      </c>
      <c r="I53" s="216">
        <v>585</v>
      </c>
      <c r="J53" s="216">
        <v>465</v>
      </c>
      <c r="K53" s="216">
        <v>495</v>
      </c>
      <c r="L53" s="216">
        <v>0</v>
      </c>
      <c r="M53" s="216">
        <v>0</v>
      </c>
      <c r="N53" s="216">
        <v>0</v>
      </c>
      <c r="O53" s="216">
        <v>0</v>
      </c>
      <c r="P53" s="216">
        <v>0</v>
      </c>
      <c r="Q53" s="216">
        <v>0</v>
      </c>
      <c r="R53" s="216">
        <v>0</v>
      </c>
      <c r="S53" s="216">
        <v>0</v>
      </c>
      <c r="T53" s="216">
        <v>0</v>
      </c>
      <c r="U53" s="216">
        <v>17</v>
      </c>
      <c r="V53" s="216">
        <v>17</v>
      </c>
      <c r="W53" s="216">
        <v>17</v>
      </c>
      <c r="X53" s="216">
        <v>180</v>
      </c>
      <c r="Y53" s="216">
        <v>180</v>
      </c>
      <c r="Z53" s="216">
        <v>255</v>
      </c>
      <c r="AA53" s="216">
        <v>0</v>
      </c>
      <c r="AB53" s="216">
        <v>0</v>
      </c>
      <c r="AC53" s="216">
        <v>0</v>
      </c>
      <c r="AD53" s="228">
        <v>106340.4</v>
      </c>
      <c r="AE53" s="229">
        <v>120</v>
      </c>
      <c r="AF53" s="229">
        <v>285</v>
      </c>
      <c r="AG53" s="229">
        <v>165</v>
      </c>
      <c r="AH53" s="229">
        <v>90</v>
      </c>
      <c r="AI53" s="229">
        <v>210</v>
      </c>
      <c r="AJ53" s="229">
        <v>135</v>
      </c>
      <c r="AK53" s="229">
        <v>90</v>
      </c>
      <c r="AL53" s="229">
        <v>225</v>
      </c>
      <c r="AM53" s="229">
        <v>150</v>
      </c>
      <c r="AN53" s="229">
        <v>300</v>
      </c>
      <c r="AO53" s="229">
        <v>720</v>
      </c>
      <c r="AP53" s="229">
        <v>450</v>
      </c>
      <c r="AQ53" s="228">
        <v>2324.1</v>
      </c>
      <c r="AR53" s="228">
        <v>2649.1499999999996</v>
      </c>
      <c r="AS53" s="228">
        <v>456</v>
      </c>
      <c r="AT53" s="228">
        <v>5429.25</v>
      </c>
      <c r="AU53" s="229">
        <v>12</v>
      </c>
      <c r="AV53" s="229">
        <v>12</v>
      </c>
      <c r="AW53" s="229">
        <v>17</v>
      </c>
      <c r="AX53" s="229">
        <v>41</v>
      </c>
      <c r="AY53" s="219">
        <v>2960.2105263157891</v>
      </c>
      <c r="AZ53" s="230">
        <v>0</v>
      </c>
      <c r="BA53" s="228">
        <v>114729.86052631578</v>
      </c>
      <c r="BB53" s="229">
        <v>12</v>
      </c>
      <c r="BC53" s="229">
        <v>12</v>
      </c>
      <c r="BD53" s="229">
        <v>17</v>
      </c>
      <c r="BE53" s="231">
        <v>5263.2000000000007</v>
      </c>
      <c r="BF53" s="231">
        <v>0</v>
      </c>
      <c r="BG53" s="232">
        <v>119993.06052631578</v>
      </c>
      <c r="BH53" s="233">
        <v>49997.108552631573</v>
      </c>
      <c r="BI53" s="233">
        <v>39997.686842105257</v>
      </c>
      <c r="BJ53" s="233">
        <v>29998.265131578941</v>
      </c>
      <c r="BK53" s="234">
        <v>0</v>
      </c>
      <c r="BL53" s="233">
        <v>0</v>
      </c>
      <c r="BY53" s="235"/>
      <c r="BZ53" s="235"/>
      <c r="CA53" s="235"/>
    </row>
    <row r="54" spans="1:79" x14ac:dyDescent="0.3">
      <c r="A54" s="216">
        <v>2058</v>
      </c>
      <c r="B54" s="217" t="s">
        <v>344</v>
      </c>
      <c r="C54" s="216">
        <v>30</v>
      </c>
      <c r="D54" s="216">
        <v>27</v>
      </c>
      <c r="E54" s="216">
        <v>29</v>
      </c>
      <c r="F54" s="216">
        <v>14</v>
      </c>
      <c r="G54" s="216">
        <v>12</v>
      </c>
      <c r="H54" s="216">
        <v>13</v>
      </c>
      <c r="I54" s="216">
        <v>450</v>
      </c>
      <c r="J54" s="216">
        <v>405</v>
      </c>
      <c r="K54" s="216">
        <v>435</v>
      </c>
      <c r="L54" s="216">
        <v>210</v>
      </c>
      <c r="M54" s="216">
        <v>180</v>
      </c>
      <c r="N54" s="216">
        <v>195</v>
      </c>
      <c r="O54" s="216">
        <v>0</v>
      </c>
      <c r="P54" s="216">
        <v>0</v>
      </c>
      <c r="Q54" s="216">
        <v>0</v>
      </c>
      <c r="R54" s="216">
        <v>0</v>
      </c>
      <c r="S54" s="216">
        <v>0</v>
      </c>
      <c r="T54" s="216">
        <v>0</v>
      </c>
      <c r="U54" s="216">
        <v>16</v>
      </c>
      <c r="V54" s="216">
        <v>16</v>
      </c>
      <c r="W54" s="216">
        <v>16</v>
      </c>
      <c r="X54" s="216">
        <v>240</v>
      </c>
      <c r="Y54" s="216">
        <v>225</v>
      </c>
      <c r="Z54" s="216">
        <v>240</v>
      </c>
      <c r="AA54" s="216">
        <v>45</v>
      </c>
      <c r="AB54" s="216">
        <v>45</v>
      </c>
      <c r="AC54" s="216">
        <v>45</v>
      </c>
      <c r="AD54" s="228">
        <v>128941.8</v>
      </c>
      <c r="AE54" s="229">
        <v>45</v>
      </c>
      <c r="AF54" s="229">
        <v>225</v>
      </c>
      <c r="AG54" s="229">
        <v>120</v>
      </c>
      <c r="AH54" s="229">
        <v>60</v>
      </c>
      <c r="AI54" s="229">
        <v>180</v>
      </c>
      <c r="AJ54" s="229">
        <v>105</v>
      </c>
      <c r="AK54" s="229">
        <v>75</v>
      </c>
      <c r="AL54" s="229">
        <v>180</v>
      </c>
      <c r="AM54" s="229">
        <v>120</v>
      </c>
      <c r="AN54" s="229">
        <v>180</v>
      </c>
      <c r="AO54" s="229">
        <v>585</v>
      </c>
      <c r="AP54" s="229">
        <v>345</v>
      </c>
      <c r="AQ54" s="228">
        <v>1381.6499999999999</v>
      </c>
      <c r="AR54" s="228">
        <v>2153.25</v>
      </c>
      <c r="AS54" s="228">
        <v>349.2</v>
      </c>
      <c r="AT54" s="228">
        <v>3884.0999999999995</v>
      </c>
      <c r="AU54" s="229">
        <v>13</v>
      </c>
      <c r="AV54" s="229">
        <v>10</v>
      </c>
      <c r="AW54" s="229">
        <v>16</v>
      </c>
      <c r="AX54" s="229">
        <v>39</v>
      </c>
      <c r="AY54" s="219">
        <v>2816.7894736842104</v>
      </c>
      <c r="AZ54" s="230">
        <v>0</v>
      </c>
      <c r="BA54" s="228">
        <v>135642.68947368421</v>
      </c>
      <c r="BB54" s="229">
        <v>16</v>
      </c>
      <c r="BC54" s="229">
        <v>15</v>
      </c>
      <c r="BD54" s="229">
        <v>16</v>
      </c>
      <c r="BE54" s="231">
        <v>6069.0000000000009</v>
      </c>
      <c r="BF54" s="231">
        <v>0</v>
      </c>
      <c r="BG54" s="232">
        <v>141711.68947368421</v>
      </c>
      <c r="BH54" s="233">
        <v>59046.537280701748</v>
      </c>
      <c r="BI54" s="233">
        <v>47237.2298245614</v>
      </c>
      <c r="BJ54" s="233">
        <v>35427.922368421052</v>
      </c>
      <c r="BK54" s="234">
        <v>0</v>
      </c>
      <c r="BL54" s="233">
        <v>0</v>
      </c>
      <c r="BY54" s="235"/>
      <c r="BZ54" s="235"/>
      <c r="CA54" s="235"/>
    </row>
    <row r="55" spans="1:79" x14ac:dyDescent="0.3">
      <c r="A55" s="216">
        <v>2059</v>
      </c>
      <c r="B55" s="217" t="s">
        <v>345</v>
      </c>
      <c r="C55" s="216">
        <v>12</v>
      </c>
      <c r="D55" s="216">
        <v>13</v>
      </c>
      <c r="E55" s="216">
        <v>12</v>
      </c>
      <c r="F55" s="216">
        <v>0</v>
      </c>
      <c r="G55" s="216">
        <v>0</v>
      </c>
      <c r="H55" s="216">
        <v>0</v>
      </c>
      <c r="I55" s="216">
        <v>180</v>
      </c>
      <c r="J55" s="216">
        <v>195</v>
      </c>
      <c r="K55" s="216">
        <v>180</v>
      </c>
      <c r="L55" s="216">
        <v>0</v>
      </c>
      <c r="M55" s="216">
        <v>0</v>
      </c>
      <c r="N55" s="216">
        <v>0</v>
      </c>
      <c r="O55" s="216">
        <v>0</v>
      </c>
      <c r="P55" s="216">
        <v>0</v>
      </c>
      <c r="Q55" s="216">
        <v>0</v>
      </c>
      <c r="R55" s="216">
        <v>0</v>
      </c>
      <c r="S55" s="216">
        <v>0</v>
      </c>
      <c r="T55" s="216">
        <v>0</v>
      </c>
      <c r="U55" s="216">
        <v>6</v>
      </c>
      <c r="V55" s="216">
        <v>6</v>
      </c>
      <c r="W55" s="216">
        <v>6</v>
      </c>
      <c r="X55" s="216">
        <v>0</v>
      </c>
      <c r="Y55" s="216">
        <v>105</v>
      </c>
      <c r="Z55" s="216">
        <v>90</v>
      </c>
      <c r="AA55" s="216">
        <v>0</v>
      </c>
      <c r="AB55" s="216">
        <v>0</v>
      </c>
      <c r="AC55" s="216">
        <v>0</v>
      </c>
      <c r="AD55" s="228">
        <v>38048.399999999994</v>
      </c>
      <c r="AE55" s="229">
        <v>30</v>
      </c>
      <c r="AF55" s="229">
        <v>150</v>
      </c>
      <c r="AG55" s="229">
        <v>0</v>
      </c>
      <c r="AH55" s="229">
        <v>0</v>
      </c>
      <c r="AI55" s="229">
        <v>195</v>
      </c>
      <c r="AJ55" s="229">
        <v>0</v>
      </c>
      <c r="AK55" s="229">
        <v>0</v>
      </c>
      <c r="AL55" s="229">
        <v>180</v>
      </c>
      <c r="AM55" s="229">
        <v>0</v>
      </c>
      <c r="AN55" s="229">
        <v>30</v>
      </c>
      <c r="AO55" s="229">
        <v>525</v>
      </c>
      <c r="AP55" s="229">
        <v>0</v>
      </c>
      <c r="AQ55" s="228">
        <v>237.9</v>
      </c>
      <c r="AR55" s="228">
        <v>1927.05</v>
      </c>
      <c r="AS55" s="228">
        <v>0</v>
      </c>
      <c r="AT55" s="228">
        <v>2164.9499999999998</v>
      </c>
      <c r="AU55" s="229">
        <v>0</v>
      </c>
      <c r="AV55" s="229">
        <v>7</v>
      </c>
      <c r="AW55" s="229">
        <v>6</v>
      </c>
      <c r="AX55" s="229">
        <v>13</v>
      </c>
      <c r="AY55" s="219">
        <v>935.10526315789457</v>
      </c>
      <c r="AZ55" s="230">
        <v>0</v>
      </c>
      <c r="BA55" s="228">
        <v>41148.455263157884</v>
      </c>
      <c r="BB55" s="229">
        <v>0</v>
      </c>
      <c r="BC55" s="229">
        <v>7</v>
      </c>
      <c r="BD55" s="229">
        <v>6</v>
      </c>
      <c r="BE55" s="231">
        <v>1662.6000000000004</v>
      </c>
      <c r="BF55" s="231">
        <v>0</v>
      </c>
      <c r="BG55" s="232">
        <v>42811.055263157883</v>
      </c>
      <c r="BH55" s="233">
        <v>17837.939692982451</v>
      </c>
      <c r="BI55" s="233">
        <v>14270.351754385962</v>
      </c>
      <c r="BJ55" s="233">
        <v>10702.763815789471</v>
      </c>
      <c r="BK55" s="234">
        <v>0</v>
      </c>
      <c r="BL55" s="233">
        <v>0</v>
      </c>
      <c r="BY55" s="235"/>
      <c r="BZ55" s="235"/>
      <c r="CA55" s="235"/>
    </row>
    <row r="56" spans="1:79" x14ac:dyDescent="0.3">
      <c r="A56" s="216">
        <v>2060</v>
      </c>
      <c r="B56" s="217" t="s">
        <v>346</v>
      </c>
      <c r="C56" s="216">
        <v>26</v>
      </c>
      <c r="D56" s="216">
        <v>23</v>
      </c>
      <c r="E56" s="216">
        <v>30</v>
      </c>
      <c r="F56" s="216">
        <v>0</v>
      </c>
      <c r="G56" s="216">
        <v>0</v>
      </c>
      <c r="H56" s="216">
        <v>0</v>
      </c>
      <c r="I56" s="216">
        <v>390</v>
      </c>
      <c r="J56" s="216">
        <v>345</v>
      </c>
      <c r="K56" s="216">
        <v>450</v>
      </c>
      <c r="L56" s="216">
        <v>0</v>
      </c>
      <c r="M56" s="216">
        <v>0</v>
      </c>
      <c r="N56" s="216">
        <v>0</v>
      </c>
      <c r="O56" s="216">
        <v>0</v>
      </c>
      <c r="P56" s="216">
        <v>0</v>
      </c>
      <c r="Q56" s="216">
        <v>0</v>
      </c>
      <c r="R56" s="216">
        <v>0</v>
      </c>
      <c r="S56" s="216">
        <v>0</v>
      </c>
      <c r="T56" s="216">
        <v>0</v>
      </c>
      <c r="U56" s="216">
        <v>16</v>
      </c>
      <c r="V56" s="216">
        <v>16</v>
      </c>
      <c r="W56" s="216">
        <v>16</v>
      </c>
      <c r="X56" s="216">
        <v>195</v>
      </c>
      <c r="Y56" s="216">
        <v>225</v>
      </c>
      <c r="Z56" s="216">
        <v>240</v>
      </c>
      <c r="AA56" s="216">
        <v>0</v>
      </c>
      <c r="AB56" s="216">
        <v>0</v>
      </c>
      <c r="AC56" s="216">
        <v>0</v>
      </c>
      <c r="AD56" s="228">
        <v>81625.2</v>
      </c>
      <c r="AE56" s="229">
        <v>345</v>
      </c>
      <c r="AF56" s="229">
        <v>45</v>
      </c>
      <c r="AG56" s="229">
        <v>0</v>
      </c>
      <c r="AH56" s="229">
        <v>270</v>
      </c>
      <c r="AI56" s="229">
        <v>75</v>
      </c>
      <c r="AJ56" s="229">
        <v>0</v>
      </c>
      <c r="AK56" s="229">
        <v>375</v>
      </c>
      <c r="AL56" s="229">
        <v>75</v>
      </c>
      <c r="AM56" s="229">
        <v>0</v>
      </c>
      <c r="AN56" s="229">
        <v>990</v>
      </c>
      <c r="AO56" s="229">
        <v>195</v>
      </c>
      <c r="AP56" s="229">
        <v>0</v>
      </c>
      <c r="AQ56" s="228">
        <v>7621.9500000000007</v>
      </c>
      <c r="AR56" s="228">
        <v>713.4</v>
      </c>
      <c r="AS56" s="228">
        <v>0</v>
      </c>
      <c r="AT56" s="228">
        <v>8335.35</v>
      </c>
      <c r="AU56" s="229">
        <v>13</v>
      </c>
      <c r="AV56" s="229">
        <v>14</v>
      </c>
      <c r="AW56" s="229">
        <v>16</v>
      </c>
      <c r="AX56" s="229">
        <v>43</v>
      </c>
      <c r="AY56" s="219">
        <v>3115.1052631578946</v>
      </c>
      <c r="AZ56" s="230">
        <v>0</v>
      </c>
      <c r="BA56" s="228">
        <v>93075.655263157896</v>
      </c>
      <c r="BB56" s="229">
        <v>13</v>
      </c>
      <c r="BC56" s="229">
        <v>15</v>
      </c>
      <c r="BD56" s="229">
        <v>16</v>
      </c>
      <c r="BE56" s="231">
        <v>5671.2000000000007</v>
      </c>
      <c r="BF56" s="231">
        <v>0</v>
      </c>
      <c r="BG56" s="232">
        <v>98746.855263157893</v>
      </c>
      <c r="BH56" s="233">
        <v>41144.523026315794</v>
      </c>
      <c r="BI56" s="233">
        <v>32915.618421052633</v>
      </c>
      <c r="BJ56" s="233">
        <v>24686.713815789473</v>
      </c>
      <c r="BK56" s="234">
        <v>0</v>
      </c>
      <c r="BL56" s="233">
        <v>0</v>
      </c>
      <c r="BY56" s="235"/>
      <c r="BZ56" s="235"/>
      <c r="CA56" s="235"/>
    </row>
    <row r="57" spans="1:79" x14ac:dyDescent="0.3">
      <c r="A57" s="216">
        <v>2062</v>
      </c>
      <c r="B57" s="217" t="s">
        <v>347</v>
      </c>
      <c r="C57" s="216">
        <v>52</v>
      </c>
      <c r="D57" s="216">
        <v>36</v>
      </c>
      <c r="E57" s="216">
        <v>48</v>
      </c>
      <c r="F57" s="216">
        <v>0</v>
      </c>
      <c r="G57" s="216">
        <v>0</v>
      </c>
      <c r="H57" s="216">
        <v>0</v>
      </c>
      <c r="I57" s="216">
        <v>780</v>
      </c>
      <c r="J57" s="216">
        <v>540</v>
      </c>
      <c r="K57" s="216">
        <v>720</v>
      </c>
      <c r="L57" s="216">
        <v>0</v>
      </c>
      <c r="M57" s="216">
        <v>0</v>
      </c>
      <c r="N57" s="216">
        <v>0</v>
      </c>
      <c r="O57" s="216">
        <v>0</v>
      </c>
      <c r="P57" s="216">
        <v>0</v>
      </c>
      <c r="Q57" s="216">
        <v>0</v>
      </c>
      <c r="R57" s="216">
        <v>0</v>
      </c>
      <c r="S57" s="216">
        <v>0</v>
      </c>
      <c r="T57" s="216">
        <v>0</v>
      </c>
      <c r="U57" s="216">
        <v>13</v>
      </c>
      <c r="V57" s="216">
        <v>13</v>
      </c>
      <c r="W57" s="216">
        <v>13</v>
      </c>
      <c r="X57" s="216">
        <v>780</v>
      </c>
      <c r="Y57" s="216">
        <v>180</v>
      </c>
      <c r="Z57" s="216">
        <v>195</v>
      </c>
      <c r="AA57" s="216">
        <v>0</v>
      </c>
      <c r="AB57" s="216">
        <v>0</v>
      </c>
      <c r="AC57" s="216">
        <v>0</v>
      </c>
      <c r="AD57" s="228">
        <v>140811.6</v>
      </c>
      <c r="AE57" s="229">
        <v>165</v>
      </c>
      <c r="AF57" s="229">
        <v>180</v>
      </c>
      <c r="AG57" s="229">
        <v>240</v>
      </c>
      <c r="AH57" s="229">
        <v>60</v>
      </c>
      <c r="AI57" s="229">
        <v>120</v>
      </c>
      <c r="AJ57" s="229">
        <v>150</v>
      </c>
      <c r="AK57" s="229">
        <v>105</v>
      </c>
      <c r="AL57" s="229">
        <v>135</v>
      </c>
      <c r="AM57" s="229">
        <v>165</v>
      </c>
      <c r="AN57" s="229">
        <v>330</v>
      </c>
      <c r="AO57" s="229">
        <v>435</v>
      </c>
      <c r="AP57" s="229">
        <v>555</v>
      </c>
      <c r="AQ57" s="228">
        <v>2552.8499999999995</v>
      </c>
      <c r="AR57" s="228">
        <v>1600.7999999999997</v>
      </c>
      <c r="AS57" s="228">
        <v>564</v>
      </c>
      <c r="AT57" s="228">
        <v>4717.6499999999996</v>
      </c>
      <c r="AU57" s="229">
        <v>0</v>
      </c>
      <c r="AV57" s="229">
        <v>0</v>
      </c>
      <c r="AW57" s="229">
        <v>0</v>
      </c>
      <c r="AX57" s="229">
        <v>0</v>
      </c>
      <c r="AY57" s="219">
        <v>0</v>
      </c>
      <c r="AZ57" s="230">
        <v>0</v>
      </c>
      <c r="BA57" s="228">
        <v>145529.25</v>
      </c>
      <c r="BB57" s="229">
        <v>52</v>
      </c>
      <c r="BC57" s="229">
        <v>12</v>
      </c>
      <c r="BD57" s="229">
        <v>13</v>
      </c>
      <c r="BE57" s="231">
        <v>10077.600000000002</v>
      </c>
      <c r="BF57" s="231">
        <v>0</v>
      </c>
      <c r="BG57" s="232">
        <v>155606.85</v>
      </c>
      <c r="BH57" s="233">
        <v>64836.187500000007</v>
      </c>
      <c r="BI57" s="233">
        <v>51868.950000000004</v>
      </c>
      <c r="BJ57" s="233">
        <v>38901.712500000001</v>
      </c>
      <c r="BK57" s="234">
        <v>0</v>
      </c>
      <c r="BL57" s="233">
        <v>0</v>
      </c>
      <c r="BY57" s="235"/>
      <c r="BZ57" s="235"/>
      <c r="CA57" s="235"/>
    </row>
    <row r="58" spans="1:79" x14ac:dyDescent="0.3">
      <c r="A58" s="216">
        <v>2063</v>
      </c>
      <c r="B58" s="217" t="s">
        <v>348</v>
      </c>
      <c r="C58" s="216">
        <v>30</v>
      </c>
      <c r="D58" s="216">
        <v>30</v>
      </c>
      <c r="E58" s="216">
        <v>29</v>
      </c>
      <c r="F58" s="216">
        <v>0</v>
      </c>
      <c r="G58" s="216">
        <v>0</v>
      </c>
      <c r="H58" s="216">
        <v>0</v>
      </c>
      <c r="I58" s="216">
        <v>450</v>
      </c>
      <c r="J58" s="216">
        <v>450</v>
      </c>
      <c r="K58" s="216">
        <v>435</v>
      </c>
      <c r="L58" s="216">
        <v>0</v>
      </c>
      <c r="M58" s="216">
        <v>0</v>
      </c>
      <c r="N58" s="216">
        <v>0</v>
      </c>
      <c r="O58" s="216">
        <v>0</v>
      </c>
      <c r="P58" s="216">
        <v>0</v>
      </c>
      <c r="Q58" s="216">
        <v>0</v>
      </c>
      <c r="R58" s="216">
        <v>0</v>
      </c>
      <c r="S58" s="216">
        <v>0</v>
      </c>
      <c r="T58" s="216">
        <v>0</v>
      </c>
      <c r="U58" s="216">
        <v>16</v>
      </c>
      <c r="V58" s="216">
        <v>16</v>
      </c>
      <c r="W58" s="216">
        <v>16</v>
      </c>
      <c r="X58" s="216">
        <v>135</v>
      </c>
      <c r="Y58" s="216">
        <v>210</v>
      </c>
      <c r="Z58" s="216">
        <v>240</v>
      </c>
      <c r="AA58" s="216">
        <v>0</v>
      </c>
      <c r="AB58" s="216">
        <v>0</v>
      </c>
      <c r="AC58" s="216">
        <v>0</v>
      </c>
      <c r="AD58" s="228">
        <v>91625.1</v>
      </c>
      <c r="AE58" s="229">
        <v>285</v>
      </c>
      <c r="AF58" s="229">
        <v>15</v>
      </c>
      <c r="AG58" s="229">
        <v>150</v>
      </c>
      <c r="AH58" s="229">
        <v>255</v>
      </c>
      <c r="AI58" s="229">
        <v>15</v>
      </c>
      <c r="AJ58" s="229">
        <v>180</v>
      </c>
      <c r="AK58" s="229">
        <v>240</v>
      </c>
      <c r="AL58" s="229">
        <v>15</v>
      </c>
      <c r="AM58" s="229">
        <v>180</v>
      </c>
      <c r="AN58" s="229">
        <v>780</v>
      </c>
      <c r="AO58" s="229">
        <v>45</v>
      </c>
      <c r="AP58" s="229">
        <v>510</v>
      </c>
      <c r="AQ58" s="228">
        <v>6039</v>
      </c>
      <c r="AR58" s="228">
        <v>165.3</v>
      </c>
      <c r="AS58" s="228">
        <v>516</v>
      </c>
      <c r="AT58" s="228">
        <v>6720.3</v>
      </c>
      <c r="AU58" s="229">
        <v>0</v>
      </c>
      <c r="AV58" s="229">
        <v>0</v>
      </c>
      <c r="AW58" s="229">
        <v>0</v>
      </c>
      <c r="AX58" s="229">
        <v>0</v>
      </c>
      <c r="AY58" s="219">
        <v>0</v>
      </c>
      <c r="AZ58" s="230">
        <v>0</v>
      </c>
      <c r="BA58" s="228">
        <v>98345.400000000009</v>
      </c>
      <c r="BB58" s="229">
        <v>9</v>
      </c>
      <c r="BC58" s="229">
        <v>14</v>
      </c>
      <c r="BD58" s="229">
        <v>16</v>
      </c>
      <c r="BE58" s="231">
        <v>5008.2000000000007</v>
      </c>
      <c r="BF58" s="231">
        <v>0</v>
      </c>
      <c r="BG58" s="232">
        <v>103353.60000000001</v>
      </c>
      <c r="BH58" s="233">
        <v>43064.000000000007</v>
      </c>
      <c r="BI58" s="233">
        <v>34451.200000000004</v>
      </c>
      <c r="BJ58" s="233">
        <v>25838.400000000001</v>
      </c>
      <c r="BK58" s="234">
        <v>0</v>
      </c>
      <c r="BL58" s="233">
        <v>0</v>
      </c>
      <c r="BY58" s="235"/>
      <c r="BZ58" s="235"/>
      <c r="CA58" s="235"/>
    </row>
    <row r="59" spans="1:79" x14ac:dyDescent="0.3">
      <c r="A59" s="216">
        <v>2064</v>
      </c>
      <c r="B59" s="217" t="s">
        <v>349</v>
      </c>
      <c r="C59" s="216">
        <v>30</v>
      </c>
      <c r="D59" s="216">
        <v>31</v>
      </c>
      <c r="E59" s="216">
        <v>32</v>
      </c>
      <c r="F59" s="216">
        <v>0</v>
      </c>
      <c r="G59" s="216">
        <v>0</v>
      </c>
      <c r="H59" s="216">
        <v>0</v>
      </c>
      <c r="I59" s="216">
        <v>450</v>
      </c>
      <c r="J59" s="216">
        <v>465</v>
      </c>
      <c r="K59" s="216">
        <v>480</v>
      </c>
      <c r="L59" s="216">
        <v>0</v>
      </c>
      <c r="M59" s="216">
        <v>0</v>
      </c>
      <c r="N59" s="216">
        <v>0</v>
      </c>
      <c r="O59" s="216">
        <v>0</v>
      </c>
      <c r="P59" s="216">
        <v>0</v>
      </c>
      <c r="Q59" s="216">
        <v>0</v>
      </c>
      <c r="R59" s="216">
        <v>0</v>
      </c>
      <c r="S59" s="216">
        <v>0</v>
      </c>
      <c r="T59" s="216">
        <v>0</v>
      </c>
      <c r="U59" s="216">
        <v>14</v>
      </c>
      <c r="V59" s="216">
        <v>14</v>
      </c>
      <c r="W59" s="216">
        <v>14</v>
      </c>
      <c r="X59" s="216">
        <v>180</v>
      </c>
      <c r="Y59" s="216">
        <v>195</v>
      </c>
      <c r="Z59" s="216">
        <v>210</v>
      </c>
      <c r="AA59" s="216">
        <v>0</v>
      </c>
      <c r="AB59" s="216">
        <v>0</v>
      </c>
      <c r="AC59" s="216">
        <v>0</v>
      </c>
      <c r="AD59" s="228">
        <v>95771.4</v>
      </c>
      <c r="AE59" s="229">
        <v>0</v>
      </c>
      <c r="AF59" s="229">
        <v>330</v>
      </c>
      <c r="AG59" s="229">
        <v>30</v>
      </c>
      <c r="AH59" s="229">
        <v>0</v>
      </c>
      <c r="AI59" s="229">
        <v>300</v>
      </c>
      <c r="AJ59" s="229">
        <v>0</v>
      </c>
      <c r="AK59" s="229">
        <v>0</v>
      </c>
      <c r="AL59" s="229">
        <v>315</v>
      </c>
      <c r="AM59" s="229">
        <v>0</v>
      </c>
      <c r="AN59" s="229">
        <v>0</v>
      </c>
      <c r="AO59" s="229">
        <v>945</v>
      </c>
      <c r="AP59" s="229">
        <v>30</v>
      </c>
      <c r="AQ59" s="228">
        <v>0</v>
      </c>
      <c r="AR59" s="228">
        <v>3471.2999999999997</v>
      </c>
      <c r="AS59" s="228">
        <v>31.2</v>
      </c>
      <c r="AT59" s="228">
        <v>3502.4999999999995</v>
      </c>
      <c r="AU59" s="229">
        <v>0</v>
      </c>
      <c r="AV59" s="229">
        <v>13</v>
      </c>
      <c r="AW59" s="229">
        <v>14</v>
      </c>
      <c r="AX59" s="229">
        <v>27</v>
      </c>
      <c r="AY59" s="219">
        <v>1933.3157894736839</v>
      </c>
      <c r="AZ59" s="230">
        <v>0</v>
      </c>
      <c r="BA59" s="228">
        <v>101207.21578947367</v>
      </c>
      <c r="BB59" s="229">
        <v>12</v>
      </c>
      <c r="BC59" s="229">
        <v>13</v>
      </c>
      <c r="BD59" s="229">
        <v>14</v>
      </c>
      <c r="BE59" s="231">
        <v>5028.6000000000004</v>
      </c>
      <c r="BF59" s="231">
        <v>0</v>
      </c>
      <c r="BG59" s="232">
        <v>106235.81578947368</v>
      </c>
      <c r="BH59" s="233">
        <v>44264.923245614038</v>
      </c>
      <c r="BI59" s="233">
        <v>35411.938596491229</v>
      </c>
      <c r="BJ59" s="233">
        <v>26558.95394736842</v>
      </c>
      <c r="BK59" s="234">
        <v>0</v>
      </c>
      <c r="BL59" s="233">
        <v>0</v>
      </c>
      <c r="BY59" s="235"/>
      <c r="BZ59" s="235"/>
      <c r="CA59" s="235"/>
    </row>
    <row r="60" spans="1:79" x14ac:dyDescent="0.3">
      <c r="A60" s="216">
        <v>2065</v>
      </c>
      <c r="B60" s="217" t="s">
        <v>350</v>
      </c>
      <c r="C60" s="216">
        <v>36</v>
      </c>
      <c r="D60" s="216">
        <v>37</v>
      </c>
      <c r="E60" s="216">
        <v>43</v>
      </c>
      <c r="F60" s="216">
        <v>0</v>
      </c>
      <c r="G60" s="216">
        <v>0</v>
      </c>
      <c r="H60" s="216">
        <v>0</v>
      </c>
      <c r="I60" s="216">
        <v>540</v>
      </c>
      <c r="J60" s="216">
        <v>555</v>
      </c>
      <c r="K60" s="216">
        <v>645</v>
      </c>
      <c r="L60" s="216">
        <v>0</v>
      </c>
      <c r="M60" s="216">
        <v>0</v>
      </c>
      <c r="N60" s="216">
        <v>0</v>
      </c>
      <c r="O60" s="216">
        <v>0</v>
      </c>
      <c r="P60" s="216">
        <v>0</v>
      </c>
      <c r="Q60" s="216">
        <v>0</v>
      </c>
      <c r="R60" s="216">
        <v>0</v>
      </c>
      <c r="S60" s="216">
        <v>0</v>
      </c>
      <c r="T60" s="216">
        <v>0</v>
      </c>
      <c r="U60" s="216">
        <v>0</v>
      </c>
      <c r="V60" s="216">
        <v>0</v>
      </c>
      <c r="W60" s="216">
        <v>0</v>
      </c>
      <c r="X60" s="216">
        <v>0</v>
      </c>
      <c r="Y60" s="216">
        <v>0</v>
      </c>
      <c r="Z60" s="216">
        <v>0</v>
      </c>
      <c r="AA60" s="216">
        <v>0</v>
      </c>
      <c r="AB60" s="216">
        <v>0</v>
      </c>
      <c r="AC60" s="216">
        <v>0</v>
      </c>
      <c r="AD60" s="228">
        <v>119592.3</v>
      </c>
      <c r="AE60" s="229">
        <v>0</v>
      </c>
      <c r="AF60" s="229">
        <v>15</v>
      </c>
      <c r="AG60" s="229">
        <v>15</v>
      </c>
      <c r="AH60" s="229">
        <v>0</v>
      </c>
      <c r="AI60" s="229">
        <v>0</v>
      </c>
      <c r="AJ60" s="229">
        <v>15</v>
      </c>
      <c r="AK60" s="229">
        <v>0</v>
      </c>
      <c r="AL60" s="229">
        <v>0</v>
      </c>
      <c r="AM60" s="229">
        <v>30</v>
      </c>
      <c r="AN60" s="229">
        <v>0</v>
      </c>
      <c r="AO60" s="229">
        <v>15</v>
      </c>
      <c r="AP60" s="229">
        <v>60</v>
      </c>
      <c r="AQ60" s="228">
        <v>0</v>
      </c>
      <c r="AR60" s="228">
        <v>56.55</v>
      </c>
      <c r="AS60" s="228">
        <v>60</v>
      </c>
      <c r="AT60" s="228">
        <v>116.55</v>
      </c>
      <c r="AU60" s="229">
        <v>0</v>
      </c>
      <c r="AV60" s="229">
        <v>0</v>
      </c>
      <c r="AW60" s="229">
        <v>0</v>
      </c>
      <c r="AX60" s="229">
        <v>0</v>
      </c>
      <c r="AY60" s="219">
        <v>0</v>
      </c>
      <c r="AZ60" s="230">
        <v>0</v>
      </c>
      <c r="BA60" s="228">
        <v>119708.85</v>
      </c>
      <c r="BB60" s="229">
        <v>0</v>
      </c>
      <c r="BC60" s="229">
        <v>0</v>
      </c>
      <c r="BD60" s="229">
        <v>0</v>
      </c>
      <c r="BE60" s="231">
        <v>0</v>
      </c>
      <c r="BF60" s="231">
        <v>0</v>
      </c>
      <c r="BG60" s="232">
        <v>119708.85</v>
      </c>
      <c r="BH60" s="233">
        <v>49878.687500000007</v>
      </c>
      <c r="BI60" s="233">
        <v>39902.950000000004</v>
      </c>
      <c r="BJ60" s="233">
        <v>29927.212500000001</v>
      </c>
      <c r="BK60" s="234">
        <v>0</v>
      </c>
      <c r="BL60" s="233">
        <v>0</v>
      </c>
      <c r="BY60" s="235"/>
      <c r="BZ60" s="235"/>
      <c r="CA60" s="235"/>
    </row>
    <row r="61" spans="1:79" x14ac:dyDescent="0.3">
      <c r="A61" s="216">
        <v>2067</v>
      </c>
      <c r="B61" s="217" t="s">
        <v>98</v>
      </c>
      <c r="C61" s="216">
        <v>38</v>
      </c>
      <c r="D61" s="216">
        <v>24</v>
      </c>
      <c r="E61" s="216">
        <v>34</v>
      </c>
      <c r="F61" s="216">
        <v>0</v>
      </c>
      <c r="G61" s="216">
        <v>0</v>
      </c>
      <c r="H61" s="216">
        <v>0</v>
      </c>
      <c r="I61" s="216">
        <v>570</v>
      </c>
      <c r="J61" s="216">
        <v>360</v>
      </c>
      <c r="K61" s="216">
        <v>510</v>
      </c>
      <c r="L61" s="216">
        <v>0</v>
      </c>
      <c r="M61" s="216">
        <v>0</v>
      </c>
      <c r="N61" s="216">
        <v>0</v>
      </c>
      <c r="O61" s="216">
        <v>0</v>
      </c>
      <c r="P61" s="216">
        <v>0</v>
      </c>
      <c r="Q61" s="216">
        <v>0</v>
      </c>
      <c r="R61" s="216">
        <v>0</v>
      </c>
      <c r="S61" s="216">
        <v>0</v>
      </c>
      <c r="T61" s="216">
        <v>0</v>
      </c>
      <c r="U61" s="216">
        <v>15</v>
      </c>
      <c r="V61" s="216">
        <v>15</v>
      </c>
      <c r="W61" s="216">
        <v>15</v>
      </c>
      <c r="X61" s="216">
        <v>300</v>
      </c>
      <c r="Y61" s="216">
        <v>180</v>
      </c>
      <c r="Z61" s="216">
        <v>225</v>
      </c>
      <c r="AA61" s="216">
        <v>0</v>
      </c>
      <c r="AB61" s="216">
        <v>0</v>
      </c>
      <c r="AC61" s="216">
        <v>0</v>
      </c>
      <c r="AD61" s="228">
        <v>99511.199999999983</v>
      </c>
      <c r="AE61" s="229">
        <v>225</v>
      </c>
      <c r="AF61" s="229">
        <v>45</v>
      </c>
      <c r="AG61" s="229">
        <v>15</v>
      </c>
      <c r="AH61" s="229">
        <v>135</v>
      </c>
      <c r="AI61" s="229">
        <v>0</v>
      </c>
      <c r="AJ61" s="229">
        <v>30</v>
      </c>
      <c r="AK61" s="229">
        <v>165</v>
      </c>
      <c r="AL61" s="229">
        <v>15</v>
      </c>
      <c r="AM61" s="229">
        <v>60</v>
      </c>
      <c r="AN61" s="229">
        <v>525</v>
      </c>
      <c r="AO61" s="229">
        <v>60</v>
      </c>
      <c r="AP61" s="229">
        <v>105</v>
      </c>
      <c r="AQ61" s="228">
        <v>4062.6</v>
      </c>
      <c r="AR61" s="228">
        <v>221.84999999999997</v>
      </c>
      <c r="AS61" s="228">
        <v>104.39999999999999</v>
      </c>
      <c r="AT61" s="228">
        <v>4388.8499999999995</v>
      </c>
      <c r="AU61" s="229">
        <v>0</v>
      </c>
      <c r="AV61" s="229">
        <v>0</v>
      </c>
      <c r="AW61" s="229">
        <v>0</v>
      </c>
      <c r="AX61" s="229">
        <v>0</v>
      </c>
      <c r="AY61" s="219">
        <v>0</v>
      </c>
      <c r="AZ61" s="230">
        <v>0</v>
      </c>
      <c r="BA61" s="228">
        <v>103900.04999999999</v>
      </c>
      <c r="BB61" s="229">
        <v>20</v>
      </c>
      <c r="BC61" s="229">
        <v>12</v>
      </c>
      <c r="BD61" s="229">
        <v>15</v>
      </c>
      <c r="BE61" s="231">
        <v>6079.2000000000007</v>
      </c>
      <c r="BF61" s="231">
        <v>0</v>
      </c>
      <c r="BG61" s="232">
        <v>109979.24999999999</v>
      </c>
      <c r="BH61" s="233">
        <v>45824.687499999993</v>
      </c>
      <c r="BI61" s="233">
        <v>36659.749999999993</v>
      </c>
      <c r="BJ61" s="233">
        <v>27494.812499999993</v>
      </c>
      <c r="BK61" s="234">
        <v>0</v>
      </c>
      <c r="BL61" s="233">
        <v>0</v>
      </c>
      <c r="BY61" s="235"/>
      <c r="BZ61" s="235"/>
      <c r="CA61" s="235"/>
    </row>
    <row r="62" spans="1:79" x14ac:dyDescent="0.3">
      <c r="A62" s="216">
        <v>2068</v>
      </c>
      <c r="B62" s="217" t="s">
        <v>99</v>
      </c>
      <c r="C62" s="216">
        <v>28</v>
      </c>
      <c r="D62" s="216">
        <v>17</v>
      </c>
      <c r="E62" s="216">
        <v>29</v>
      </c>
      <c r="F62" s="216">
        <v>7</v>
      </c>
      <c r="G62" s="216">
        <v>4</v>
      </c>
      <c r="H62" s="216">
        <v>5</v>
      </c>
      <c r="I62" s="216">
        <v>420</v>
      </c>
      <c r="J62" s="216">
        <v>255</v>
      </c>
      <c r="K62" s="216">
        <v>435</v>
      </c>
      <c r="L62" s="216">
        <v>105</v>
      </c>
      <c r="M62" s="216">
        <v>60</v>
      </c>
      <c r="N62" s="216">
        <v>75</v>
      </c>
      <c r="O62" s="216">
        <v>0</v>
      </c>
      <c r="P62" s="216">
        <v>0</v>
      </c>
      <c r="Q62" s="216">
        <v>0</v>
      </c>
      <c r="R62" s="216">
        <v>0</v>
      </c>
      <c r="S62" s="216">
        <v>0</v>
      </c>
      <c r="T62" s="216">
        <v>0</v>
      </c>
      <c r="U62" s="216">
        <v>11</v>
      </c>
      <c r="V62" s="216">
        <v>11</v>
      </c>
      <c r="W62" s="216">
        <v>11</v>
      </c>
      <c r="X62" s="216">
        <v>120</v>
      </c>
      <c r="Y62" s="216">
        <v>150</v>
      </c>
      <c r="Z62" s="216">
        <v>165</v>
      </c>
      <c r="AA62" s="216">
        <v>0</v>
      </c>
      <c r="AB62" s="216">
        <v>0</v>
      </c>
      <c r="AC62" s="216">
        <v>0</v>
      </c>
      <c r="AD62" s="228">
        <v>93413.7</v>
      </c>
      <c r="AE62" s="229">
        <v>225</v>
      </c>
      <c r="AF62" s="229">
        <v>90</v>
      </c>
      <c r="AG62" s="229">
        <v>15</v>
      </c>
      <c r="AH62" s="229">
        <v>135</v>
      </c>
      <c r="AI62" s="229">
        <v>90</v>
      </c>
      <c r="AJ62" s="229">
        <v>0</v>
      </c>
      <c r="AK62" s="229">
        <v>210</v>
      </c>
      <c r="AL62" s="229">
        <v>180</v>
      </c>
      <c r="AM62" s="229">
        <v>15</v>
      </c>
      <c r="AN62" s="229">
        <v>570</v>
      </c>
      <c r="AO62" s="229">
        <v>360</v>
      </c>
      <c r="AP62" s="229">
        <v>30</v>
      </c>
      <c r="AQ62" s="228">
        <v>4392</v>
      </c>
      <c r="AR62" s="228">
        <v>1305</v>
      </c>
      <c r="AS62" s="228">
        <v>30</v>
      </c>
      <c r="AT62" s="228">
        <v>5727</v>
      </c>
      <c r="AU62" s="229">
        <v>4</v>
      </c>
      <c r="AV62" s="229">
        <v>10</v>
      </c>
      <c r="AW62" s="229">
        <v>11</v>
      </c>
      <c r="AX62" s="229">
        <v>25</v>
      </c>
      <c r="AY62" s="219">
        <v>1801.3684210526314</v>
      </c>
      <c r="AZ62" s="230">
        <v>0</v>
      </c>
      <c r="BA62" s="228">
        <v>100942.06842105262</v>
      </c>
      <c r="BB62" s="229">
        <v>8</v>
      </c>
      <c r="BC62" s="229">
        <v>10</v>
      </c>
      <c r="BD62" s="229">
        <v>11</v>
      </c>
      <c r="BE62" s="231">
        <v>3733.2000000000007</v>
      </c>
      <c r="BF62" s="231">
        <v>0</v>
      </c>
      <c r="BG62" s="232">
        <v>104675.26842105262</v>
      </c>
      <c r="BH62" s="233">
        <v>43614.695175438595</v>
      </c>
      <c r="BI62" s="233">
        <v>34891.756140350873</v>
      </c>
      <c r="BJ62" s="233">
        <v>26168.817105263155</v>
      </c>
      <c r="BK62" s="234">
        <v>0</v>
      </c>
      <c r="BL62" s="233">
        <v>0</v>
      </c>
      <c r="BY62" s="235"/>
      <c r="BZ62" s="235"/>
      <c r="CA62" s="235"/>
    </row>
    <row r="63" spans="1:79" x14ac:dyDescent="0.3">
      <c r="A63" s="216">
        <v>2070</v>
      </c>
      <c r="B63" s="217" t="s">
        <v>351</v>
      </c>
      <c r="C63" s="216">
        <v>22</v>
      </c>
      <c r="D63" s="216">
        <v>16</v>
      </c>
      <c r="E63" s="216">
        <v>15</v>
      </c>
      <c r="F63" s="216">
        <v>1</v>
      </c>
      <c r="G63" s="216">
        <v>0</v>
      </c>
      <c r="H63" s="216">
        <v>0</v>
      </c>
      <c r="I63" s="216">
        <v>330</v>
      </c>
      <c r="J63" s="216">
        <v>240</v>
      </c>
      <c r="K63" s="216">
        <v>225</v>
      </c>
      <c r="L63" s="216">
        <v>15</v>
      </c>
      <c r="M63" s="216">
        <v>0</v>
      </c>
      <c r="N63" s="216">
        <v>0</v>
      </c>
      <c r="O63" s="216">
        <v>0</v>
      </c>
      <c r="P63" s="216">
        <v>0</v>
      </c>
      <c r="Q63" s="216">
        <v>0</v>
      </c>
      <c r="R63" s="216">
        <v>0</v>
      </c>
      <c r="S63" s="216">
        <v>0</v>
      </c>
      <c r="T63" s="216">
        <v>0</v>
      </c>
      <c r="U63" s="216">
        <v>8</v>
      </c>
      <c r="V63" s="216">
        <v>8</v>
      </c>
      <c r="W63" s="216">
        <v>8</v>
      </c>
      <c r="X63" s="216">
        <v>60</v>
      </c>
      <c r="Y63" s="216">
        <v>120</v>
      </c>
      <c r="Z63" s="216">
        <v>120</v>
      </c>
      <c r="AA63" s="216">
        <v>0</v>
      </c>
      <c r="AB63" s="216">
        <v>0</v>
      </c>
      <c r="AC63" s="216">
        <v>0</v>
      </c>
      <c r="AD63" s="228">
        <v>55771.8</v>
      </c>
      <c r="AE63" s="229">
        <v>105</v>
      </c>
      <c r="AF63" s="229">
        <v>75</v>
      </c>
      <c r="AG63" s="229">
        <v>135</v>
      </c>
      <c r="AH63" s="229">
        <v>105</v>
      </c>
      <c r="AI63" s="229">
        <v>15</v>
      </c>
      <c r="AJ63" s="229">
        <v>120</v>
      </c>
      <c r="AK63" s="229">
        <v>105</v>
      </c>
      <c r="AL63" s="229">
        <v>30</v>
      </c>
      <c r="AM63" s="229">
        <v>90</v>
      </c>
      <c r="AN63" s="229">
        <v>315</v>
      </c>
      <c r="AO63" s="229">
        <v>120</v>
      </c>
      <c r="AP63" s="229">
        <v>345</v>
      </c>
      <c r="AQ63" s="228">
        <v>2433.9</v>
      </c>
      <c r="AR63" s="228">
        <v>443.7</v>
      </c>
      <c r="AS63" s="228">
        <v>351.6</v>
      </c>
      <c r="AT63" s="228">
        <v>3229.2</v>
      </c>
      <c r="AU63" s="229">
        <v>4</v>
      </c>
      <c r="AV63" s="229">
        <v>8</v>
      </c>
      <c r="AW63" s="229">
        <v>8</v>
      </c>
      <c r="AX63" s="229">
        <v>20</v>
      </c>
      <c r="AY63" s="219">
        <v>1445.6842105263156</v>
      </c>
      <c r="AZ63" s="230">
        <v>0</v>
      </c>
      <c r="BA63" s="228">
        <v>60446.684210526313</v>
      </c>
      <c r="BB63" s="229">
        <v>4</v>
      </c>
      <c r="BC63" s="229">
        <v>8</v>
      </c>
      <c r="BD63" s="229">
        <v>8</v>
      </c>
      <c r="BE63" s="231">
        <v>2570.4000000000005</v>
      </c>
      <c r="BF63" s="231">
        <v>0</v>
      </c>
      <c r="BG63" s="232">
        <v>63017.084210526315</v>
      </c>
      <c r="BH63" s="233">
        <v>26257.118421052633</v>
      </c>
      <c r="BI63" s="233">
        <v>21005.694736842106</v>
      </c>
      <c r="BJ63" s="233">
        <v>15754.271052631579</v>
      </c>
      <c r="BK63" s="234">
        <v>0</v>
      </c>
      <c r="BL63" s="233">
        <v>0</v>
      </c>
      <c r="BY63" s="235"/>
      <c r="BZ63" s="235"/>
      <c r="CA63" s="235"/>
    </row>
    <row r="64" spans="1:79" x14ac:dyDescent="0.3">
      <c r="A64" s="216">
        <v>2072</v>
      </c>
      <c r="B64" s="217" t="s">
        <v>352</v>
      </c>
      <c r="C64" s="216">
        <v>46</v>
      </c>
      <c r="D64" s="216">
        <v>52</v>
      </c>
      <c r="E64" s="216">
        <v>53</v>
      </c>
      <c r="F64" s="216">
        <v>16</v>
      </c>
      <c r="G64" s="216">
        <v>11</v>
      </c>
      <c r="H64" s="216">
        <v>12</v>
      </c>
      <c r="I64" s="216">
        <v>690</v>
      </c>
      <c r="J64" s="216">
        <v>780</v>
      </c>
      <c r="K64" s="216">
        <v>795</v>
      </c>
      <c r="L64" s="216">
        <v>240</v>
      </c>
      <c r="M64" s="216">
        <v>165</v>
      </c>
      <c r="N64" s="216">
        <v>180</v>
      </c>
      <c r="O64" s="216">
        <v>0</v>
      </c>
      <c r="P64" s="216">
        <v>0</v>
      </c>
      <c r="Q64" s="216">
        <v>0</v>
      </c>
      <c r="R64" s="216">
        <v>0</v>
      </c>
      <c r="S64" s="216">
        <v>0</v>
      </c>
      <c r="T64" s="216">
        <v>0</v>
      </c>
      <c r="U64" s="216">
        <v>21</v>
      </c>
      <c r="V64" s="216">
        <v>21</v>
      </c>
      <c r="W64" s="216">
        <v>21</v>
      </c>
      <c r="X64" s="216">
        <v>225</v>
      </c>
      <c r="Y64" s="216">
        <v>285</v>
      </c>
      <c r="Z64" s="216">
        <v>315</v>
      </c>
      <c r="AA64" s="216">
        <v>45</v>
      </c>
      <c r="AB64" s="216">
        <v>45</v>
      </c>
      <c r="AC64" s="216">
        <v>45</v>
      </c>
      <c r="AD64" s="228">
        <v>195689.09999999998</v>
      </c>
      <c r="AE64" s="229">
        <v>195</v>
      </c>
      <c r="AF64" s="229">
        <v>135</v>
      </c>
      <c r="AG64" s="229">
        <v>135</v>
      </c>
      <c r="AH64" s="229">
        <v>255</v>
      </c>
      <c r="AI64" s="229">
        <v>150</v>
      </c>
      <c r="AJ64" s="229">
        <v>180</v>
      </c>
      <c r="AK64" s="229">
        <v>270</v>
      </c>
      <c r="AL64" s="229">
        <v>150</v>
      </c>
      <c r="AM64" s="229">
        <v>180</v>
      </c>
      <c r="AN64" s="229">
        <v>720</v>
      </c>
      <c r="AO64" s="229">
        <v>435</v>
      </c>
      <c r="AP64" s="229">
        <v>495</v>
      </c>
      <c r="AQ64" s="228">
        <v>5544.9</v>
      </c>
      <c r="AR64" s="228">
        <v>1596.45</v>
      </c>
      <c r="AS64" s="228">
        <v>500.4</v>
      </c>
      <c r="AT64" s="228">
        <v>7641.7499999999991</v>
      </c>
      <c r="AU64" s="229">
        <v>10</v>
      </c>
      <c r="AV64" s="229">
        <v>8</v>
      </c>
      <c r="AW64" s="229">
        <v>20</v>
      </c>
      <c r="AX64" s="229">
        <v>38</v>
      </c>
      <c r="AY64" s="219">
        <v>2719.2631578947367</v>
      </c>
      <c r="AZ64" s="230">
        <v>0</v>
      </c>
      <c r="BA64" s="228">
        <v>206050.11315789472</v>
      </c>
      <c r="BB64" s="229">
        <v>15</v>
      </c>
      <c r="BC64" s="229">
        <v>19</v>
      </c>
      <c r="BD64" s="229">
        <v>21</v>
      </c>
      <c r="BE64" s="231">
        <v>7078.8000000000011</v>
      </c>
      <c r="BF64" s="231">
        <v>0</v>
      </c>
      <c r="BG64" s="232">
        <v>213128.91315789471</v>
      </c>
      <c r="BH64" s="233">
        <v>88803.713815789466</v>
      </c>
      <c r="BI64" s="233">
        <v>71042.971052631576</v>
      </c>
      <c r="BJ64" s="233">
        <v>53282.228289473685</v>
      </c>
      <c r="BK64" s="234">
        <v>0</v>
      </c>
      <c r="BL64" s="233">
        <v>0</v>
      </c>
      <c r="BY64" s="235"/>
      <c r="BZ64" s="235"/>
      <c r="CA64" s="235"/>
    </row>
    <row r="65" spans="1:79" x14ac:dyDescent="0.3">
      <c r="A65" s="216">
        <v>2073</v>
      </c>
      <c r="B65" s="217" t="s">
        <v>353</v>
      </c>
      <c r="C65" s="216">
        <v>46</v>
      </c>
      <c r="D65" s="216">
        <v>31</v>
      </c>
      <c r="E65" s="216">
        <v>43</v>
      </c>
      <c r="F65" s="216">
        <v>12</v>
      </c>
      <c r="G65" s="216">
        <v>8</v>
      </c>
      <c r="H65" s="216">
        <v>8</v>
      </c>
      <c r="I65" s="216">
        <v>690</v>
      </c>
      <c r="J65" s="216">
        <v>465</v>
      </c>
      <c r="K65" s="216">
        <v>645</v>
      </c>
      <c r="L65" s="216">
        <v>180</v>
      </c>
      <c r="M65" s="216">
        <v>120</v>
      </c>
      <c r="N65" s="216">
        <v>120</v>
      </c>
      <c r="O65" s="216">
        <v>0</v>
      </c>
      <c r="P65" s="216">
        <v>0</v>
      </c>
      <c r="Q65" s="216">
        <v>0</v>
      </c>
      <c r="R65" s="216">
        <v>0</v>
      </c>
      <c r="S65" s="216">
        <v>0</v>
      </c>
      <c r="T65" s="216">
        <v>0</v>
      </c>
      <c r="U65" s="216">
        <v>18</v>
      </c>
      <c r="V65" s="216">
        <v>18</v>
      </c>
      <c r="W65" s="216">
        <v>18</v>
      </c>
      <c r="X65" s="216">
        <v>375</v>
      </c>
      <c r="Y65" s="216">
        <v>150</v>
      </c>
      <c r="Z65" s="216">
        <v>270</v>
      </c>
      <c r="AA65" s="216">
        <v>30</v>
      </c>
      <c r="AB65" s="216">
        <v>30</v>
      </c>
      <c r="AC65" s="216">
        <v>30</v>
      </c>
      <c r="AD65" s="228">
        <v>153250.5</v>
      </c>
      <c r="AE65" s="229">
        <v>495</v>
      </c>
      <c r="AF65" s="229">
        <v>105</v>
      </c>
      <c r="AG65" s="229">
        <v>15</v>
      </c>
      <c r="AH65" s="229">
        <v>315</v>
      </c>
      <c r="AI65" s="229">
        <v>60</v>
      </c>
      <c r="AJ65" s="229">
        <v>0</v>
      </c>
      <c r="AK65" s="229">
        <v>435</v>
      </c>
      <c r="AL65" s="229">
        <v>90</v>
      </c>
      <c r="AM65" s="229">
        <v>0</v>
      </c>
      <c r="AN65" s="229">
        <v>1245</v>
      </c>
      <c r="AO65" s="229">
        <v>255</v>
      </c>
      <c r="AP65" s="229">
        <v>15</v>
      </c>
      <c r="AQ65" s="228">
        <v>9607.5</v>
      </c>
      <c r="AR65" s="228">
        <v>935.25</v>
      </c>
      <c r="AS65" s="228">
        <v>15.6</v>
      </c>
      <c r="AT65" s="228">
        <v>10558.35</v>
      </c>
      <c r="AU65" s="229">
        <v>4</v>
      </c>
      <c r="AV65" s="229">
        <v>8</v>
      </c>
      <c r="AW65" s="229">
        <v>17</v>
      </c>
      <c r="AX65" s="229">
        <v>29</v>
      </c>
      <c r="AY65" s="219">
        <v>2065.2631578947367</v>
      </c>
      <c r="AZ65" s="230">
        <v>0</v>
      </c>
      <c r="BA65" s="228">
        <v>165874.11315789475</v>
      </c>
      <c r="BB65" s="229">
        <v>25</v>
      </c>
      <c r="BC65" s="229">
        <v>10</v>
      </c>
      <c r="BD65" s="229">
        <v>18</v>
      </c>
      <c r="BE65" s="231">
        <v>6844.2000000000007</v>
      </c>
      <c r="BF65" s="231">
        <v>0</v>
      </c>
      <c r="BG65" s="232">
        <v>172718.31315789477</v>
      </c>
      <c r="BH65" s="233">
        <v>71965.963815789481</v>
      </c>
      <c r="BI65" s="233">
        <v>57572.771052631586</v>
      </c>
      <c r="BJ65" s="233">
        <v>43179.578289473691</v>
      </c>
      <c r="BK65" s="234">
        <v>0</v>
      </c>
      <c r="BL65" s="233">
        <v>0</v>
      </c>
      <c r="BY65" s="235"/>
      <c r="BZ65" s="235"/>
      <c r="CA65" s="235"/>
    </row>
    <row r="66" spans="1:79" x14ac:dyDescent="0.3">
      <c r="A66" s="216">
        <v>2075</v>
      </c>
      <c r="B66" s="217" t="s">
        <v>354</v>
      </c>
      <c r="C66" s="216">
        <v>31</v>
      </c>
      <c r="D66" s="216">
        <v>16</v>
      </c>
      <c r="E66" s="216">
        <v>31</v>
      </c>
      <c r="F66" s="216">
        <v>0</v>
      </c>
      <c r="G66" s="216">
        <v>0</v>
      </c>
      <c r="H66" s="216">
        <v>0</v>
      </c>
      <c r="I66" s="216">
        <v>465</v>
      </c>
      <c r="J66" s="216">
        <v>240</v>
      </c>
      <c r="K66" s="216">
        <v>465</v>
      </c>
      <c r="L66" s="216">
        <v>0</v>
      </c>
      <c r="M66" s="216">
        <v>0</v>
      </c>
      <c r="N66" s="216">
        <v>0</v>
      </c>
      <c r="O66" s="216">
        <v>0</v>
      </c>
      <c r="P66" s="216">
        <v>0</v>
      </c>
      <c r="Q66" s="216">
        <v>0</v>
      </c>
      <c r="R66" s="216">
        <v>0</v>
      </c>
      <c r="S66" s="216">
        <v>0</v>
      </c>
      <c r="T66" s="216">
        <v>0</v>
      </c>
      <c r="U66" s="216">
        <v>9</v>
      </c>
      <c r="V66" s="216">
        <v>9</v>
      </c>
      <c r="W66" s="216">
        <v>9</v>
      </c>
      <c r="X66" s="216">
        <v>0</v>
      </c>
      <c r="Y66" s="216">
        <v>75</v>
      </c>
      <c r="Z66" s="216">
        <v>135</v>
      </c>
      <c r="AA66" s="216">
        <v>0</v>
      </c>
      <c r="AB66" s="216">
        <v>0</v>
      </c>
      <c r="AC66" s="216">
        <v>0</v>
      </c>
      <c r="AD66" s="228">
        <v>81137.399999999994</v>
      </c>
      <c r="AE66" s="229">
        <v>0</v>
      </c>
      <c r="AF66" s="229">
        <v>240</v>
      </c>
      <c r="AG66" s="229">
        <v>180</v>
      </c>
      <c r="AH66" s="229">
        <v>0</v>
      </c>
      <c r="AI66" s="229">
        <v>45</v>
      </c>
      <c r="AJ66" s="229">
        <v>195</v>
      </c>
      <c r="AK66" s="229">
        <v>15</v>
      </c>
      <c r="AL66" s="229">
        <v>210</v>
      </c>
      <c r="AM66" s="229">
        <v>240</v>
      </c>
      <c r="AN66" s="229">
        <v>15</v>
      </c>
      <c r="AO66" s="229">
        <v>495</v>
      </c>
      <c r="AP66" s="229">
        <v>615</v>
      </c>
      <c r="AQ66" s="228">
        <v>109.80000000000001</v>
      </c>
      <c r="AR66" s="228">
        <v>1805.25</v>
      </c>
      <c r="AS66" s="228">
        <v>620.4</v>
      </c>
      <c r="AT66" s="228">
        <v>2535.4499999999998</v>
      </c>
      <c r="AU66" s="229">
        <v>0</v>
      </c>
      <c r="AV66" s="229">
        <v>0</v>
      </c>
      <c r="AW66" s="229">
        <v>0</v>
      </c>
      <c r="AX66" s="229">
        <v>0</v>
      </c>
      <c r="AY66" s="219">
        <v>0</v>
      </c>
      <c r="AZ66" s="230">
        <v>0</v>
      </c>
      <c r="BA66" s="228">
        <v>83672.849999999991</v>
      </c>
      <c r="BB66" s="229">
        <v>0</v>
      </c>
      <c r="BC66" s="229">
        <v>5</v>
      </c>
      <c r="BD66" s="229">
        <v>9</v>
      </c>
      <c r="BE66" s="231">
        <v>1764.6000000000004</v>
      </c>
      <c r="BF66" s="231">
        <v>0</v>
      </c>
      <c r="BG66" s="232">
        <v>85437.45</v>
      </c>
      <c r="BH66" s="233">
        <v>35598.9375</v>
      </c>
      <c r="BI66" s="233">
        <v>28479.149999999998</v>
      </c>
      <c r="BJ66" s="233">
        <v>21359.362499999999</v>
      </c>
      <c r="BK66" s="234">
        <v>0</v>
      </c>
      <c r="BL66" s="233">
        <v>0</v>
      </c>
      <c r="BY66" s="235"/>
      <c r="BZ66" s="235"/>
      <c r="CA66" s="235"/>
    </row>
    <row r="67" spans="1:79" x14ac:dyDescent="0.3">
      <c r="A67" s="216">
        <v>2078</v>
      </c>
      <c r="B67" s="217" t="s">
        <v>355</v>
      </c>
      <c r="C67" s="216">
        <v>31</v>
      </c>
      <c r="D67" s="216">
        <v>27</v>
      </c>
      <c r="E67" s="216">
        <v>29</v>
      </c>
      <c r="F67" s="216">
        <v>10</v>
      </c>
      <c r="G67" s="216">
        <v>9</v>
      </c>
      <c r="H67" s="216">
        <v>9</v>
      </c>
      <c r="I67" s="216">
        <v>451</v>
      </c>
      <c r="J67" s="216">
        <v>403</v>
      </c>
      <c r="K67" s="216">
        <v>418</v>
      </c>
      <c r="L67" s="216">
        <v>139</v>
      </c>
      <c r="M67" s="216">
        <v>107</v>
      </c>
      <c r="N67" s="216">
        <v>121</v>
      </c>
      <c r="O67" s="216">
        <v>0</v>
      </c>
      <c r="P67" s="216">
        <v>0</v>
      </c>
      <c r="Q67" s="216">
        <v>0</v>
      </c>
      <c r="R67" s="216">
        <v>0</v>
      </c>
      <c r="S67" s="216">
        <v>0</v>
      </c>
      <c r="T67" s="216">
        <v>0</v>
      </c>
      <c r="U67" s="216">
        <v>4</v>
      </c>
      <c r="V67" s="216">
        <v>4</v>
      </c>
      <c r="W67" s="216">
        <v>4</v>
      </c>
      <c r="X67" s="216">
        <v>105</v>
      </c>
      <c r="Y67" s="216">
        <v>60</v>
      </c>
      <c r="Z67" s="216">
        <v>60</v>
      </c>
      <c r="AA67" s="216">
        <v>16</v>
      </c>
      <c r="AB67" s="216">
        <v>16</v>
      </c>
      <c r="AC67" s="216">
        <v>16</v>
      </c>
      <c r="AD67" s="228">
        <v>112719.74</v>
      </c>
      <c r="AE67" s="229">
        <v>15</v>
      </c>
      <c r="AF67" s="229">
        <v>15</v>
      </c>
      <c r="AG67" s="229">
        <v>148</v>
      </c>
      <c r="AH67" s="229">
        <v>0</v>
      </c>
      <c r="AI67" s="229">
        <v>15</v>
      </c>
      <c r="AJ67" s="229">
        <v>208</v>
      </c>
      <c r="AK67" s="229">
        <v>15</v>
      </c>
      <c r="AL67" s="229">
        <v>30</v>
      </c>
      <c r="AM67" s="229">
        <v>208</v>
      </c>
      <c r="AN67" s="229">
        <v>30</v>
      </c>
      <c r="AO67" s="229">
        <v>60</v>
      </c>
      <c r="AP67" s="229">
        <v>564</v>
      </c>
      <c r="AQ67" s="228">
        <v>228.75</v>
      </c>
      <c r="AR67" s="228">
        <v>217.5</v>
      </c>
      <c r="AS67" s="228">
        <v>569.91999999999996</v>
      </c>
      <c r="AT67" s="228">
        <v>1016.17</v>
      </c>
      <c r="AU67" s="229">
        <v>1</v>
      </c>
      <c r="AV67" s="229">
        <v>0</v>
      </c>
      <c r="AW67" s="229">
        <v>4</v>
      </c>
      <c r="AX67" s="229">
        <v>5</v>
      </c>
      <c r="AY67" s="219">
        <v>349.9473684210526</v>
      </c>
      <c r="AZ67" s="230">
        <v>0</v>
      </c>
      <c r="BA67" s="228">
        <v>114085.85736842106</v>
      </c>
      <c r="BB67" s="229">
        <v>7</v>
      </c>
      <c r="BC67" s="229">
        <v>4</v>
      </c>
      <c r="BD67" s="229">
        <v>4</v>
      </c>
      <c r="BE67" s="231">
        <v>1948.2000000000003</v>
      </c>
      <c r="BF67" s="231">
        <v>0</v>
      </c>
      <c r="BG67" s="232">
        <v>116034.05736842105</v>
      </c>
      <c r="BH67" s="233">
        <v>48347.523903508772</v>
      </c>
      <c r="BI67" s="233">
        <v>38678.019122807018</v>
      </c>
      <c r="BJ67" s="233">
        <v>29008.514342105263</v>
      </c>
      <c r="BK67" s="234">
        <v>0</v>
      </c>
      <c r="BL67" s="233">
        <v>0</v>
      </c>
      <c r="BY67" s="235"/>
      <c r="BZ67" s="235"/>
      <c r="CA67" s="235"/>
    </row>
    <row r="68" spans="1:79" x14ac:dyDescent="0.3">
      <c r="A68" s="216">
        <v>2081</v>
      </c>
      <c r="B68" s="217" t="s">
        <v>356</v>
      </c>
      <c r="C68" s="216">
        <v>21</v>
      </c>
      <c r="D68" s="216">
        <v>0</v>
      </c>
      <c r="E68" s="216">
        <v>0</v>
      </c>
      <c r="F68" s="216">
        <v>0</v>
      </c>
      <c r="G68" s="216">
        <v>0</v>
      </c>
      <c r="H68" s="216">
        <v>0</v>
      </c>
      <c r="I68" s="216">
        <v>315</v>
      </c>
      <c r="J68" s="216">
        <v>0</v>
      </c>
      <c r="K68" s="216">
        <v>0</v>
      </c>
      <c r="L68" s="216">
        <v>0</v>
      </c>
      <c r="M68" s="216">
        <v>0</v>
      </c>
      <c r="N68" s="216">
        <v>0</v>
      </c>
      <c r="O68" s="216">
        <v>0</v>
      </c>
      <c r="P68" s="216">
        <v>0</v>
      </c>
      <c r="Q68" s="216">
        <v>0</v>
      </c>
      <c r="R68" s="216">
        <v>0</v>
      </c>
      <c r="S68" s="216">
        <v>0</v>
      </c>
      <c r="T68" s="216">
        <v>0</v>
      </c>
      <c r="U68" s="216">
        <v>0</v>
      </c>
      <c r="V68" s="216">
        <v>0</v>
      </c>
      <c r="W68" s="216">
        <v>0</v>
      </c>
      <c r="X68" s="216">
        <v>90</v>
      </c>
      <c r="Y68" s="216">
        <v>0</v>
      </c>
      <c r="Z68" s="216">
        <v>0</v>
      </c>
      <c r="AA68" s="216">
        <v>0</v>
      </c>
      <c r="AB68" s="216">
        <v>0</v>
      </c>
      <c r="AC68" s="216">
        <v>0</v>
      </c>
      <c r="AD68" s="228">
        <v>22194.9</v>
      </c>
      <c r="AE68" s="229">
        <v>0</v>
      </c>
      <c r="AF68" s="229">
        <v>0</v>
      </c>
      <c r="AG68" s="229">
        <v>0</v>
      </c>
      <c r="AH68" s="229">
        <v>0</v>
      </c>
      <c r="AI68" s="229">
        <v>0</v>
      </c>
      <c r="AJ68" s="229">
        <v>0</v>
      </c>
      <c r="AK68" s="229">
        <v>0</v>
      </c>
      <c r="AL68" s="229">
        <v>0</v>
      </c>
      <c r="AM68" s="229">
        <v>0</v>
      </c>
      <c r="AN68" s="229">
        <v>0</v>
      </c>
      <c r="AO68" s="229">
        <v>0</v>
      </c>
      <c r="AP68" s="229">
        <v>0</v>
      </c>
      <c r="AQ68" s="228">
        <v>0</v>
      </c>
      <c r="AR68" s="228">
        <v>0</v>
      </c>
      <c r="AS68" s="228">
        <v>0</v>
      </c>
      <c r="AT68" s="228">
        <v>0</v>
      </c>
      <c r="AU68" s="229">
        <v>0</v>
      </c>
      <c r="AV68" s="229">
        <v>0</v>
      </c>
      <c r="AW68" s="229">
        <v>0</v>
      </c>
      <c r="AX68" s="229">
        <v>0</v>
      </c>
      <c r="AY68" s="219">
        <v>0</v>
      </c>
      <c r="AZ68" s="230">
        <v>0</v>
      </c>
      <c r="BA68" s="228">
        <v>22194.9</v>
      </c>
      <c r="BB68" s="229">
        <v>6</v>
      </c>
      <c r="BC68" s="229">
        <v>0</v>
      </c>
      <c r="BD68" s="229">
        <v>0</v>
      </c>
      <c r="BE68" s="231">
        <v>795.60000000000014</v>
      </c>
      <c r="BF68" s="231">
        <v>0</v>
      </c>
      <c r="BG68" s="232">
        <v>22990.5</v>
      </c>
      <c r="BH68" s="233">
        <v>9579.375</v>
      </c>
      <c r="BI68" s="233">
        <v>7663.5</v>
      </c>
      <c r="BJ68" s="233">
        <v>5747.625</v>
      </c>
      <c r="BK68" s="234">
        <v>0</v>
      </c>
      <c r="BL68" s="233">
        <v>0</v>
      </c>
      <c r="BY68" s="235"/>
      <c r="BZ68" s="235"/>
      <c r="CA68" s="235"/>
    </row>
    <row r="69" spans="1:79" x14ac:dyDescent="0.3">
      <c r="A69" s="216">
        <v>2082</v>
      </c>
      <c r="B69" s="217" t="s">
        <v>357</v>
      </c>
      <c r="C69" s="216">
        <v>27</v>
      </c>
      <c r="D69" s="216">
        <v>26</v>
      </c>
      <c r="E69" s="216">
        <v>26</v>
      </c>
      <c r="F69" s="216">
        <v>0</v>
      </c>
      <c r="G69" s="216">
        <v>0</v>
      </c>
      <c r="H69" s="216">
        <v>0</v>
      </c>
      <c r="I69" s="216">
        <v>405</v>
      </c>
      <c r="J69" s="216">
        <v>390</v>
      </c>
      <c r="K69" s="216">
        <v>390</v>
      </c>
      <c r="L69" s="216">
        <v>0</v>
      </c>
      <c r="M69" s="216">
        <v>0</v>
      </c>
      <c r="N69" s="216">
        <v>0</v>
      </c>
      <c r="O69" s="216">
        <v>0</v>
      </c>
      <c r="P69" s="216">
        <v>0</v>
      </c>
      <c r="Q69" s="216">
        <v>0</v>
      </c>
      <c r="R69" s="216">
        <v>0</v>
      </c>
      <c r="S69" s="216">
        <v>0</v>
      </c>
      <c r="T69" s="216">
        <v>0</v>
      </c>
      <c r="U69" s="216">
        <v>0</v>
      </c>
      <c r="V69" s="216">
        <v>0</v>
      </c>
      <c r="W69" s="216">
        <v>0</v>
      </c>
      <c r="X69" s="216">
        <v>195</v>
      </c>
      <c r="Y69" s="216">
        <v>180</v>
      </c>
      <c r="Z69" s="216">
        <v>0</v>
      </c>
      <c r="AA69" s="216">
        <v>0</v>
      </c>
      <c r="AB69" s="216">
        <v>0</v>
      </c>
      <c r="AC69" s="216">
        <v>0</v>
      </c>
      <c r="AD69" s="228">
        <v>81381.299999999988</v>
      </c>
      <c r="AE69" s="229">
        <v>150</v>
      </c>
      <c r="AF69" s="229">
        <v>180</v>
      </c>
      <c r="AG69" s="229">
        <v>60</v>
      </c>
      <c r="AH69" s="229">
        <v>180</v>
      </c>
      <c r="AI69" s="229">
        <v>135</v>
      </c>
      <c r="AJ69" s="229">
        <v>75</v>
      </c>
      <c r="AK69" s="229">
        <v>165</v>
      </c>
      <c r="AL69" s="229">
        <v>120</v>
      </c>
      <c r="AM69" s="229">
        <v>90</v>
      </c>
      <c r="AN69" s="229">
        <v>495</v>
      </c>
      <c r="AO69" s="229">
        <v>435</v>
      </c>
      <c r="AP69" s="229">
        <v>225</v>
      </c>
      <c r="AQ69" s="228">
        <v>3824.7</v>
      </c>
      <c r="AR69" s="228">
        <v>1605.1499999999999</v>
      </c>
      <c r="AS69" s="228">
        <v>226.8</v>
      </c>
      <c r="AT69" s="228">
        <v>5656.65</v>
      </c>
      <c r="AU69" s="229">
        <v>0</v>
      </c>
      <c r="AV69" s="229">
        <v>0</v>
      </c>
      <c r="AW69" s="229">
        <v>0</v>
      </c>
      <c r="AX69" s="229">
        <v>0</v>
      </c>
      <c r="AY69" s="219">
        <v>0</v>
      </c>
      <c r="AZ69" s="230">
        <v>0</v>
      </c>
      <c r="BA69" s="228">
        <v>87037.949999999983</v>
      </c>
      <c r="BB69" s="229">
        <v>13</v>
      </c>
      <c r="BC69" s="229">
        <v>12</v>
      </c>
      <c r="BD69" s="229">
        <v>0</v>
      </c>
      <c r="BE69" s="231">
        <v>3315.0000000000005</v>
      </c>
      <c r="BF69" s="231">
        <v>0</v>
      </c>
      <c r="BG69" s="232">
        <v>90352.949999999983</v>
      </c>
      <c r="BH69" s="233">
        <v>37647.062499999993</v>
      </c>
      <c r="BI69" s="233">
        <v>30117.649999999994</v>
      </c>
      <c r="BJ69" s="233">
        <v>22588.237499999996</v>
      </c>
      <c r="BK69" s="234">
        <v>0</v>
      </c>
      <c r="BL69" s="233">
        <v>0</v>
      </c>
      <c r="BY69" s="235"/>
      <c r="BZ69" s="235"/>
      <c r="CA69" s="235"/>
    </row>
    <row r="70" spans="1:79" x14ac:dyDescent="0.3">
      <c r="A70" s="216">
        <v>2086</v>
      </c>
      <c r="B70" s="217" t="s">
        <v>358</v>
      </c>
      <c r="C70" s="216">
        <v>48</v>
      </c>
      <c r="D70" s="216">
        <v>35</v>
      </c>
      <c r="E70" s="216">
        <v>38</v>
      </c>
      <c r="F70" s="216">
        <v>0</v>
      </c>
      <c r="G70" s="216">
        <v>0</v>
      </c>
      <c r="H70" s="216">
        <v>0</v>
      </c>
      <c r="I70" s="216">
        <v>720</v>
      </c>
      <c r="J70" s="216">
        <v>525</v>
      </c>
      <c r="K70" s="216">
        <v>570</v>
      </c>
      <c r="L70" s="216">
        <v>0</v>
      </c>
      <c r="M70" s="216">
        <v>0</v>
      </c>
      <c r="N70" s="216">
        <v>0</v>
      </c>
      <c r="O70" s="216">
        <v>0</v>
      </c>
      <c r="P70" s="216">
        <v>0</v>
      </c>
      <c r="Q70" s="216">
        <v>0</v>
      </c>
      <c r="R70" s="216">
        <v>0</v>
      </c>
      <c r="S70" s="216">
        <v>0</v>
      </c>
      <c r="T70" s="216">
        <v>0</v>
      </c>
      <c r="U70" s="216">
        <v>2</v>
      </c>
      <c r="V70" s="216">
        <v>2</v>
      </c>
      <c r="W70" s="216">
        <v>2</v>
      </c>
      <c r="X70" s="216">
        <v>195</v>
      </c>
      <c r="Y70" s="216">
        <v>30</v>
      </c>
      <c r="Z70" s="216">
        <v>30</v>
      </c>
      <c r="AA70" s="216">
        <v>0</v>
      </c>
      <c r="AB70" s="216">
        <v>0</v>
      </c>
      <c r="AC70" s="216">
        <v>0</v>
      </c>
      <c r="AD70" s="228">
        <v>125039.4</v>
      </c>
      <c r="AE70" s="229">
        <v>15</v>
      </c>
      <c r="AF70" s="229">
        <v>150</v>
      </c>
      <c r="AG70" s="229">
        <v>510</v>
      </c>
      <c r="AH70" s="229">
        <v>0</v>
      </c>
      <c r="AI70" s="229">
        <v>120</v>
      </c>
      <c r="AJ70" s="229">
        <v>390</v>
      </c>
      <c r="AK70" s="229">
        <v>0</v>
      </c>
      <c r="AL70" s="229">
        <v>105</v>
      </c>
      <c r="AM70" s="229">
        <v>435</v>
      </c>
      <c r="AN70" s="229">
        <v>15</v>
      </c>
      <c r="AO70" s="229">
        <v>375</v>
      </c>
      <c r="AP70" s="229">
        <v>1335</v>
      </c>
      <c r="AQ70" s="228">
        <v>118.95</v>
      </c>
      <c r="AR70" s="228">
        <v>1383.3</v>
      </c>
      <c r="AS70" s="228">
        <v>1353.6000000000001</v>
      </c>
      <c r="AT70" s="228">
        <v>2855.8500000000004</v>
      </c>
      <c r="AU70" s="229">
        <v>0</v>
      </c>
      <c r="AV70" s="229">
        <v>0</v>
      </c>
      <c r="AW70" s="229">
        <v>2</v>
      </c>
      <c r="AX70" s="229">
        <v>2</v>
      </c>
      <c r="AY70" s="219">
        <v>137.68421052631578</v>
      </c>
      <c r="AZ70" s="230">
        <v>0</v>
      </c>
      <c r="BA70" s="228">
        <v>128032.93421052632</v>
      </c>
      <c r="BB70" s="229">
        <v>13</v>
      </c>
      <c r="BC70" s="229">
        <v>2</v>
      </c>
      <c r="BD70" s="229">
        <v>2</v>
      </c>
      <c r="BE70" s="231">
        <v>2233.8000000000002</v>
      </c>
      <c r="BF70" s="231">
        <v>0</v>
      </c>
      <c r="BG70" s="232">
        <v>130266.73421052632</v>
      </c>
      <c r="BH70" s="233">
        <v>54277.805921052633</v>
      </c>
      <c r="BI70" s="233">
        <v>43422.244736842105</v>
      </c>
      <c r="BJ70" s="233">
        <v>32566.683552631577</v>
      </c>
      <c r="BK70" s="234">
        <v>0</v>
      </c>
      <c r="BL70" s="233">
        <v>0</v>
      </c>
      <c r="BY70" s="235"/>
      <c r="BZ70" s="235"/>
      <c r="CA70" s="235"/>
    </row>
    <row r="71" spans="1:79" x14ac:dyDescent="0.3">
      <c r="A71" s="216">
        <v>2093</v>
      </c>
      <c r="B71" s="217" t="s">
        <v>359</v>
      </c>
      <c r="C71" s="216">
        <v>42</v>
      </c>
      <c r="D71" s="216">
        <v>51</v>
      </c>
      <c r="E71" s="216">
        <v>52</v>
      </c>
      <c r="F71" s="216">
        <v>0</v>
      </c>
      <c r="G71" s="216">
        <v>0</v>
      </c>
      <c r="H71" s="216">
        <v>0</v>
      </c>
      <c r="I71" s="216">
        <v>630</v>
      </c>
      <c r="J71" s="216">
        <v>765</v>
      </c>
      <c r="K71" s="216">
        <v>780</v>
      </c>
      <c r="L71" s="216">
        <v>0</v>
      </c>
      <c r="M71" s="216">
        <v>0</v>
      </c>
      <c r="N71" s="216">
        <v>0</v>
      </c>
      <c r="O71" s="216">
        <v>0</v>
      </c>
      <c r="P71" s="216">
        <v>0</v>
      </c>
      <c r="Q71" s="216">
        <v>0</v>
      </c>
      <c r="R71" s="216">
        <v>0</v>
      </c>
      <c r="S71" s="216">
        <v>0</v>
      </c>
      <c r="T71" s="216">
        <v>0</v>
      </c>
      <c r="U71" s="216">
        <v>6</v>
      </c>
      <c r="V71" s="216">
        <v>6</v>
      </c>
      <c r="W71" s="216">
        <v>6</v>
      </c>
      <c r="X71" s="216">
        <v>45</v>
      </c>
      <c r="Y71" s="216">
        <v>75</v>
      </c>
      <c r="Z71" s="216">
        <v>90</v>
      </c>
      <c r="AA71" s="216">
        <v>0</v>
      </c>
      <c r="AB71" s="216">
        <v>0</v>
      </c>
      <c r="AC71" s="216">
        <v>0</v>
      </c>
      <c r="AD71" s="228">
        <v>149104.20000000001</v>
      </c>
      <c r="AE71" s="229">
        <v>15</v>
      </c>
      <c r="AF71" s="229">
        <v>0</v>
      </c>
      <c r="AG71" s="229">
        <v>45</v>
      </c>
      <c r="AH71" s="229">
        <v>0</v>
      </c>
      <c r="AI71" s="229">
        <v>15</v>
      </c>
      <c r="AJ71" s="229">
        <v>30</v>
      </c>
      <c r="AK71" s="229">
        <v>0</v>
      </c>
      <c r="AL71" s="229">
        <v>15</v>
      </c>
      <c r="AM71" s="229">
        <v>30</v>
      </c>
      <c r="AN71" s="229">
        <v>15</v>
      </c>
      <c r="AO71" s="229">
        <v>30</v>
      </c>
      <c r="AP71" s="229">
        <v>105</v>
      </c>
      <c r="AQ71" s="228">
        <v>118.95</v>
      </c>
      <c r="AR71" s="228">
        <v>108.75</v>
      </c>
      <c r="AS71" s="228">
        <v>106.80000000000001</v>
      </c>
      <c r="AT71" s="228">
        <v>334.5</v>
      </c>
      <c r="AU71" s="229">
        <v>0</v>
      </c>
      <c r="AV71" s="229">
        <v>0</v>
      </c>
      <c r="AW71" s="229">
        <v>0</v>
      </c>
      <c r="AX71" s="229">
        <v>0</v>
      </c>
      <c r="AY71" s="219">
        <v>0</v>
      </c>
      <c r="AZ71" s="230">
        <v>0</v>
      </c>
      <c r="BA71" s="228">
        <v>149438.70000000001</v>
      </c>
      <c r="BB71" s="229">
        <v>3</v>
      </c>
      <c r="BC71" s="229">
        <v>5</v>
      </c>
      <c r="BD71" s="229">
        <v>6</v>
      </c>
      <c r="BE71" s="231">
        <v>1795.2000000000003</v>
      </c>
      <c r="BF71" s="231">
        <v>0</v>
      </c>
      <c r="BG71" s="232">
        <v>151233.90000000002</v>
      </c>
      <c r="BH71" s="233">
        <v>63014.125000000015</v>
      </c>
      <c r="BI71" s="233">
        <v>50411.30000000001</v>
      </c>
      <c r="BJ71" s="233">
        <v>37808.475000000006</v>
      </c>
      <c r="BK71" s="234">
        <v>0</v>
      </c>
      <c r="BL71" s="233">
        <v>0</v>
      </c>
      <c r="BY71" s="235"/>
      <c r="BZ71" s="235"/>
      <c r="CA71" s="235"/>
    </row>
    <row r="72" spans="1:79" x14ac:dyDescent="0.3">
      <c r="A72" s="216">
        <v>2096</v>
      </c>
      <c r="B72" s="217" t="s">
        <v>360</v>
      </c>
      <c r="C72" s="216">
        <v>9</v>
      </c>
      <c r="D72" s="216">
        <v>23</v>
      </c>
      <c r="E72" s="216">
        <v>25</v>
      </c>
      <c r="F72" s="216">
        <v>0</v>
      </c>
      <c r="G72" s="216">
        <v>0</v>
      </c>
      <c r="H72" s="216">
        <v>0</v>
      </c>
      <c r="I72" s="216">
        <v>135</v>
      </c>
      <c r="J72" s="216">
        <v>345</v>
      </c>
      <c r="K72" s="216">
        <v>375</v>
      </c>
      <c r="L72" s="216">
        <v>0</v>
      </c>
      <c r="M72" s="216">
        <v>0</v>
      </c>
      <c r="N72" s="216">
        <v>0</v>
      </c>
      <c r="O72" s="216">
        <v>0</v>
      </c>
      <c r="P72" s="216">
        <v>0</v>
      </c>
      <c r="Q72" s="216">
        <v>0</v>
      </c>
      <c r="R72" s="216">
        <v>0</v>
      </c>
      <c r="S72" s="216">
        <v>0</v>
      </c>
      <c r="T72" s="216">
        <v>0</v>
      </c>
      <c r="U72" s="216">
        <v>7</v>
      </c>
      <c r="V72" s="216">
        <v>7</v>
      </c>
      <c r="W72" s="216">
        <v>7</v>
      </c>
      <c r="X72" s="216">
        <v>240</v>
      </c>
      <c r="Y72" s="216">
        <v>0</v>
      </c>
      <c r="Z72" s="216">
        <v>105</v>
      </c>
      <c r="AA72" s="216">
        <v>0</v>
      </c>
      <c r="AB72" s="216">
        <v>0</v>
      </c>
      <c r="AC72" s="216">
        <v>0</v>
      </c>
      <c r="AD72" s="228">
        <v>58373.399999999994</v>
      </c>
      <c r="AE72" s="229">
        <v>75</v>
      </c>
      <c r="AF72" s="229">
        <v>45</v>
      </c>
      <c r="AG72" s="229">
        <v>0</v>
      </c>
      <c r="AH72" s="229">
        <v>150</v>
      </c>
      <c r="AI72" s="229">
        <v>150</v>
      </c>
      <c r="AJ72" s="229">
        <v>0</v>
      </c>
      <c r="AK72" s="229">
        <v>150</v>
      </c>
      <c r="AL72" s="229">
        <v>150</v>
      </c>
      <c r="AM72" s="229">
        <v>15</v>
      </c>
      <c r="AN72" s="229">
        <v>375</v>
      </c>
      <c r="AO72" s="229">
        <v>345</v>
      </c>
      <c r="AP72" s="229">
        <v>15</v>
      </c>
      <c r="AQ72" s="228">
        <v>2882.25</v>
      </c>
      <c r="AR72" s="228">
        <v>1257.1500000000001</v>
      </c>
      <c r="AS72" s="228">
        <v>14.399999999999999</v>
      </c>
      <c r="AT72" s="228">
        <v>4153.7999999999993</v>
      </c>
      <c r="AU72" s="229">
        <v>0</v>
      </c>
      <c r="AV72" s="229">
        <v>0</v>
      </c>
      <c r="AW72" s="229">
        <v>7</v>
      </c>
      <c r="AX72" s="229">
        <v>7</v>
      </c>
      <c r="AY72" s="219">
        <v>481.8947368421052</v>
      </c>
      <c r="AZ72" s="230">
        <v>0</v>
      </c>
      <c r="BA72" s="228">
        <v>63009.094736842104</v>
      </c>
      <c r="BB72" s="229">
        <v>16</v>
      </c>
      <c r="BC72" s="229">
        <v>0</v>
      </c>
      <c r="BD72" s="229">
        <v>7</v>
      </c>
      <c r="BE72" s="231">
        <v>2978.4000000000005</v>
      </c>
      <c r="BF72" s="231">
        <v>0</v>
      </c>
      <c r="BG72" s="232">
        <v>65987.494736842098</v>
      </c>
      <c r="BH72" s="233">
        <v>27494.78947368421</v>
      </c>
      <c r="BI72" s="233">
        <v>21995.831578947367</v>
      </c>
      <c r="BJ72" s="233">
        <v>16496.873684210525</v>
      </c>
      <c r="BK72" s="234">
        <v>0</v>
      </c>
      <c r="BL72" s="233">
        <v>0</v>
      </c>
      <c r="BY72" s="235"/>
      <c r="BZ72" s="235"/>
      <c r="CA72" s="235"/>
    </row>
    <row r="73" spans="1:79" x14ac:dyDescent="0.3">
      <c r="A73" s="216">
        <v>2097</v>
      </c>
      <c r="B73" s="217" t="s">
        <v>361</v>
      </c>
      <c r="C73" s="216">
        <v>24</v>
      </c>
      <c r="D73" s="216">
        <v>17</v>
      </c>
      <c r="E73" s="216">
        <v>22</v>
      </c>
      <c r="F73" s="216">
        <v>6</v>
      </c>
      <c r="G73" s="216">
        <v>5</v>
      </c>
      <c r="H73" s="216">
        <v>6</v>
      </c>
      <c r="I73" s="216">
        <v>360</v>
      </c>
      <c r="J73" s="216">
        <v>255</v>
      </c>
      <c r="K73" s="216">
        <v>330</v>
      </c>
      <c r="L73" s="216">
        <v>90</v>
      </c>
      <c r="M73" s="216">
        <v>75</v>
      </c>
      <c r="N73" s="216">
        <v>90</v>
      </c>
      <c r="O73" s="216">
        <v>0</v>
      </c>
      <c r="P73" s="216">
        <v>0</v>
      </c>
      <c r="Q73" s="216">
        <v>0</v>
      </c>
      <c r="R73" s="216">
        <v>0</v>
      </c>
      <c r="S73" s="216">
        <v>0</v>
      </c>
      <c r="T73" s="216">
        <v>0</v>
      </c>
      <c r="U73" s="216">
        <v>5</v>
      </c>
      <c r="V73" s="216">
        <v>5</v>
      </c>
      <c r="W73" s="216">
        <v>5</v>
      </c>
      <c r="X73" s="216">
        <v>150</v>
      </c>
      <c r="Y73" s="216">
        <v>45</v>
      </c>
      <c r="Z73" s="216">
        <v>75</v>
      </c>
      <c r="AA73" s="216">
        <v>15</v>
      </c>
      <c r="AB73" s="216">
        <v>15</v>
      </c>
      <c r="AC73" s="216">
        <v>15</v>
      </c>
      <c r="AD73" s="228">
        <v>82763.39999999998</v>
      </c>
      <c r="AE73" s="229">
        <v>60</v>
      </c>
      <c r="AF73" s="229">
        <v>135</v>
      </c>
      <c r="AG73" s="229">
        <v>90</v>
      </c>
      <c r="AH73" s="229">
        <v>30</v>
      </c>
      <c r="AI73" s="229">
        <v>90</v>
      </c>
      <c r="AJ73" s="229">
        <v>75</v>
      </c>
      <c r="AK73" s="229">
        <v>30</v>
      </c>
      <c r="AL73" s="229">
        <v>150</v>
      </c>
      <c r="AM73" s="229">
        <v>90</v>
      </c>
      <c r="AN73" s="229">
        <v>120</v>
      </c>
      <c r="AO73" s="229">
        <v>375</v>
      </c>
      <c r="AP73" s="229">
        <v>255</v>
      </c>
      <c r="AQ73" s="228">
        <v>933.3</v>
      </c>
      <c r="AR73" s="228">
        <v>1370.25</v>
      </c>
      <c r="AS73" s="228">
        <v>258</v>
      </c>
      <c r="AT73" s="228">
        <v>2561.5500000000002</v>
      </c>
      <c r="AU73" s="229">
        <v>1</v>
      </c>
      <c r="AV73" s="229">
        <v>0</v>
      </c>
      <c r="AW73" s="229">
        <v>4</v>
      </c>
      <c r="AX73" s="229">
        <v>5</v>
      </c>
      <c r="AY73" s="219">
        <v>349.9473684210526</v>
      </c>
      <c r="AZ73" s="230">
        <v>0</v>
      </c>
      <c r="BA73" s="228">
        <v>85674.897368421036</v>
      </c>
      <c r="BB73" s="229">
        <v>10</v>
      </c>
      <c r="BC73" s="229">
        <v>3</v>
      </c>
      <c r="BD73" s="229">
        <v>5</v>
      </c>
      <c r="BE73" s="231">
        <v>2335.8000000000002</v>
      </c>
      <c r="BF73" s="231">
        <v>0</v>
      </c>
      <c r="BG73" s="232">
        <v>88010.697368421039</v>
      </c>
      <c r="BH73" s="233">
        <v>36671.123903508764</v>
      </c>
      <c r="BI73" s="233">
        <v>29336.899122807012</v>
      </c>
      <c r="BJ73" s="233">
        <v>22002.67434210526</v>
      </c>
      <c r="BK73" s="234">
        <v>0</v>
      </c>
      <c r="BL73" s="233">
        <v>0</v>
      </c>
      <c r="BY73" s="235"/>
      <c r="BZ73" s="235"/>
      <c r="CA73" s="235"/>
    </row>
    <row r="74" spans="1:79" x14ac:dyDescent="0.3">
      <c r="A74" s="216">
        <v>2098</v>
      </c>
      <c r="B74" s="217" t="s">
        <v>362</v>
      </c>
      <c r="C74" s="216">
        <v>26</v>
      </c>
      <c r="D74" s="216">
        <v>22</v>
      </c>
      <c r="E74" s="216">
        <v>26</v>
      </c>
      <c r="F74" s="216">
        <v>0</v>
      </c>
      <c r="G74" s="216">
        <v>0</v>
      </c>
      <c r="H74" s="216">
        <v>0</v>
      </c>
      <c r="I74" s="216">
        <v>390</v>
      </c>
      <c r="J74" s="216">
        <v>330</v>
      </c>
      <c r="K74" s="216">
        <v>390</v>
      </c>
      <c r="L74" s="216">
        <v>0</v>
      </c>
      <c r="M74" s="216">
        <v>0</v>
      </c>
      <c r="N74" s="216">
        <v>0</v>
      </c>
      <c r="O74" s="216">
        <v>0</v>
      </c>
      <c r="P74" s="216">
        <v>0</v>
      </c>
      <c r="Q74" s="216">
        <v>0</v>
      </c>
      <c r="R74" s="216">
        <v>0</v>
      </c>
      <c r="S74" s="216">
        <v>0</v>
      </c>
      <c r="T74" s="216">
        <v>0</v>
      </c>
      <c r="U74" s="216">
        <v>13</v>
      </c>
      <c r="V74" s="216">
        <v>13</v>
      </c>
      <c r="W74" s="216">
        <v>13</v>
      </c>
      <c r="X74" s="216">
        <v>210</v>
      </c>
      <c r="Y74" s="216">
        <v>165</v>
      </c>
      <c r="Z74" s="216">
        <v>195</v>
      </c>
      <c r="AA74" s="216">
        <v>0</v>
      </c>
      <c r="AB74" s="216">
        <v>0</v>
      </c>
      <c r="AC74" s="216">
        <v>0</v>
      </c>
      <c r="AD74" s="228">
        <v>76422</v>
      </c>
      <c r="AE74" s="229">
        <v>120</v>
      </c>
      <c r="AF74" s="229">
        <v>45</v>
      </c>
      <c r="AG74" s="229">
        <v>195</v>
      </c>
      <c r="AH74" s="229">
        <v>120</v>
      </c>
      <c r="AI74" s="229">
        <v>15</v>
      </c>
      <c r="AJ74" s="229">
        <v>135</v>
      </c>
      <c r="AK74" s="229">
        <v>135</v>
      </c>
      <c r="AL74" s="229">
        <v>30</v>
      </c>
      <c r="AM74" s="229">
        <v>165</v>
      </c>
      <c r="AN74" s="229">
        <v>375</v>
      </c>
      <c r="AO74" s="229">
        <v>90</v>
      </c>
      <c r="AP74" s="229">
        <v>495</v>
      </c>
      <c r="AQ74" s="228">
        <v>2891.4</v>
      </c>
      <c r="AR74" s="228">
        <v>330.59999999999997</v>
      </c>
      <c r="AS74" s="228">
        <v>501.6</v>
      </c>
      <c r="AT74" s="228">
        <v>3723.6</v>
      </c>
      <c r="AU74" s="229">
        <v>0</v>
      </c>
      <c r="AV74" s="229">
        <v>0</v>
      </c>
      <c r="AW74" s="229">
        <v>12</v>
      </c>
      <c r="AX74" s="229">
        <v>12</v>
      </c>
      <c r="AY74" s="219">
        <v>826.10526315789468</v>
      </c>
      <c r="AZ74" s="230">
        <v>0</v>
      </c>
      <c r="BA74" s="228">
        <v>80971.705263157899</v>
      </c>
      <c r="BB74" s="229">
        <v>14</v>
      </c>
      <c r="BC74" s="229">
        <v>11</v>
      </c>
      <c r="BD74" s="229">
        <v>13</v>
      </c>
      <c r="BE74" s="231">
        <v>4906.2000000000007</v>
      </c>
      <c r="BF74" s="231">
        <v>0</v>
      </c>
      <c r="BG74" s="232">
        <v>85877.905263157896</v>
      </c>
      <c r="BH74" s="233">
        <v>35782.460526315786</v>
      </c>
      <c r="BI74" s="233">
        <v>28625.968421052632</v>
      </c>
      <c r="BJ74" s="233">
        <v>21469.476315789474</v>
      </c>
      <c r="BK74" s="234">
        <v>0</v>
      </c>
      <c r="BL74" s="233">
        <v>0</v>
      </c>
      <c r="BY74" s="235"/>
      <c r="BZ74" s="235"/>
      <c r="CA74" s="235"/>
    </row>
    <row r="75" spans="1:79" x14ac:dyDescent="0.3">
      <c r="A75" s="216">
        <v>2099</v>
      </c>
      <c r="B75" s="217" t="s">
        <v>363</v>
      </c>
      <c r="C75" s="216">
        <v>22</v>
      </c>
      <c r="D75" s="216">
        <v>18</v>
      </c>
      <c r="E75" s="216">
        <v>25</v>
      </c>
      <c r="F75" s="216">
        <v>0</v>
      </c>
      <c r="G75" s="216">
        <v>0</v>
      </c>
      <c r="H75" s="216">
        <v>0</v>
      </c>
      <c r="I75" s="216">
        <v>330</v>
      </c>
      <c r="J75" s="216">
        <v>270</v>
      </c>
      <c r="K75" s="216">
        <v>375</v>
      </c>
      <c r="L75" s="216">
        <v>0</v>
      </c>
      <c r="M75" s="216">
        <v>0</v>
      </c>
      <c r="N75" s="216">
        <v>0</v>
      </c>
      <c r="O75" s="216">
        <v>0</v>
      </c>
      <c r="P75" s="216">
        <v>0</v>
      </c>
      <c r="Q75" s="216">
        <v>0</v>
      </c>
      <c r="R75" s="216">
        <v>0</v>
      </c>
      <c r="S75" s="216">
        <v>0</v>
      </c>
      <c r="T75" s="216">
        <v>0</v>
      </c>
      <c r="U75" s="216">
        <v>11</v>
      </c>
      <c r="V75" s="216">
        <v>11</v>
      </c>
      <c r="W75" s="216">
        <v>11</v>
      </c>
      <c r="X75" s="216">
        <v>150</v>
      </c>
      <c r="Y75" s="216">
        <v>120</v>
      </c>
      <c r="Z75" s="216">
        <v>165</v>
      </c>
      <c r="AA75" s="216">
        <v>0</v>
      </c>
      <c r="AB75" s="216">
        <v>0</v>
      </c>
      <c r="AC75" s="216">
        <v>0</v>
      </c>
      <c r="AD75" s="228">
        <v>67235.100000000006</v>
      </c>
      <c r="AE75" s="229">
        <v>165</v>
      </c>
      <c r="AF75" s="229">
        <v>15</v>
      </c>
      <c r="AG75" s="229">
        <v>60</v>
      </c>
      <c r="AH75" s="229">
        <v>75</v>
      </c>
      <c r="AI75" s="229">
        <v>30</v>
      </c>
      <c r="AJ75" s="229">
        <v>90</v>
      </c>
      <c r="AK75" s="229">
        <v>90</v>
      </c>
      <c r="AL75" s="229">
        <v>60</v>
      </c>
      <c r="AM75" s="229">
        <v>120</v>
      </c>
      <c r="AN75" s="229">
        <v>330</v>
      </c>
      <c r="AO75" s="229">
        <v>105</v>
      </c>
      <c r="AP75" s="229">
        <v>270</v>
      </c>
      <c r="AQ75" s="228">
        <v>2562</v>
      </c>
      <c r="AR75" s="228">
        <v>378.45</v>
      </c>
      <c r="AS75" s="228">
        <v>271.2</v>
      </c>
      <c r="AT75" s="228">
        <v>3211.6499999999996</v>
      </c>
      <c r="AU75" s="229">
        <v>5</v>
      </c>
      <c r="AV75" s="229">
        <v>0</v>
      </c>
      <c r="AW75" s="229">
        <v>0</v>
      </c>
      <c r="AX75" s="229">
        <v>5</v>
      </c>
      <c r="AY75" s="219">
        <v>372.89473684210526</v>
      </c>
      <c r="AZ75" s="230">
        <v>0</v>
      </c>
      <c r="BA75" s="228">
        <v>70819.644736842107</v>
      </c>
      <c r="BB75" s="229">
        <v>10</v>
      </c>
      <c r="BC75" s="229">
        <v>8</v>
      </c>
      <c r="BD75" s="229">
        <v>11</v>
      </c>
      <c r="BE75" s="231">
        <v>3733.2000000000007</v>
      </c>
      <c r="BF75" s="231">
        <v>0</v>
      </c>
      <c r="BG75" s="232">
        <v>74552.844736842104</v>
      </c>
      <c r="BH75" s="233">
        <v>31063.685307017546</v>
      </c>
      <c r="BI75" s="233">
        <v>24850.948245614036</v>
      </c>
      <c r="BJ75" s="233">
        <v>18638.211184210526</v>
      </c>
      <c r="BK75" s="234">
        <v>0</v>
      </c>
      <c r="BL75" s="233">
        <v>0</v>
      </c>
      <c r="BY75" s="235"/>
      <c r="BZ75" s="235"/>
      <c r="CA75" s="235"/>
    </row>
    <row r="76" spans="1:79" x14ac:dyDescent="0.3">
      <c r="A76" s="216">
        <v>2100</v>
      </c>
      <c r="B76" s="217" t="s">
        <v>364</v>
      </c>
      <c r="C76" s="216">
        <v>15</v>
      </c>
      <c r="D76" s="216">
        <v>17</v>
      </c>
      <c r="E76" s="216">
        <v>23</v>
      </c>
      <c r="F76" s="216">
        <v>0</v>
      </c>
      <c r="G76" s="216">
        <v>0</v>
      </c>
      <c r="H76" s="216">
        <v>0</v>
      </c>
      <c r="I76" s="216">
        <v>225</v>
      </c>
      <c r="J76" s="216">
        <v>255</v>
      </c>
      <c r="K76" s="216">
        <v>345</v>
      </c>
      <c r="L76" s="216">
        <v>0</v>
      </c>
      <c r="M76" s="216">
        <v>0</v>
      </c>
      <c r="N76" s="216">
        <v>0</v>
      </c>
      <c r="O76" s="216">
        <v>0</v>
      </c>
      <c r="P76" s="216">
        <v>0</v>
      </c>
      <c r="Q76" s="216">
        <v>0</v>
      </c>
      <c r="R76" s="216">
        <v>0</v>
      </c>
      <c r="S76" s="216">
        <v>0</v>
      </c>
      <c r="T76" s="216">
        <v>0</v>
      </c>
      <c r="U76" s="216">
        <v>17</v>
      </c>
      <c r="V76" s="216">
        <v>17</v>
      </c>
      <c r="W76" s="216">
        <v>17</v>
      </c>
      <c r="X76" s="216">
        <v>120</v>
      </c>
      <c r="Y76" s="216">
        <v>150</v>
      </c>
      <c r="Z76" s="216">
        <v>255</v>
      </c>
      <c r="AA76" s="216">
        <v>0</v>
      </c>
      <c r="AB76" s="216">
        <v>0</v>
      </c>
      <c r="AC76" s="216">
        <v>0</v>
      </c>
      <c r="AD76" s="228">
        <v>56747.399999999994</v>
      </c>
      <c r="AE76" s="229">
        <v>120</v>
      </c>
      <c r="AF76" s="229">
        <v>90</v>
      </c>
      <c r="AG76" s="229">
        <v>0</v>
      </c>
      <c r="AH76" s="229">
        <v>150</v>
      </c>
      <c r="AI76" s="229">
        <v>90</v>
      </c>
      <c r="AJ76" s="229">
        <v>0</v>
      </c>
      <c r="AK76" s="229">
        <v>195</v>
      </c>
      <c r="AL76" s="229">
        <v>105</v>
      </c>
      <c r="AM76" s="229">
        <v>0</v>
      </c>
      <c r="AN76" s="229">
        <v>465</v>
      </c>
      <c r="AO76" s="229">
        <v>285</v>
      </c>
      <c r="AP76" s="229">
        <v>0</v>
      </c>
      <c r="AQ76" s="228">
        <v>3568.5</v>
      </c>
      <c r="AR76" s="228">
        <v>1044</v>
      </c>
      <c r="AS76" s="228">
        <v>0</v>
      </c>
      <c r="AT76" s="228">
        <v>4612.5</v>
      </c>
      <c r="AU76" s="229">
        <v>0</v>
      </c>
      <c r="AV76" s="229">
        <v>0</v>
      </c>
      <c r="AW76" s="229">
        <v>17</v>
      </c>
      <c r="AX76" s="229">
        <v>17</v>
      </c>
      <c r="AY76" s="219">
        <v>1170.3157894736842</v>
      </c>
      <c r="AZ76" s="230">
        <v>0</v>
      </c>
      <c r="BA76" s="228">
        <v>62530.215789473681</v>
      </c>
      <c r="BB76" s="229">
        <v>8</v>
      </c>
      <c r="BC76" s="229">
        <v>10</v>
      </c>
      <c r="BD76" s="229">
        <v>17</v>
      </c>
      <c r="BE76" s="231">
        <v>4467.6000000000004</v>
      </c>
      <c r="BF76" s="231">
        <v>0</v>
      </c>
      <c r="BG76" s="232">
        <v>66997.81578947368</v>
      </c>
      <c r="BH76" s="233">
        <v>27915.756578947367</v>
      </c>
      <c r="BI76" s="233">
        <v>22332.605263157893</v>
      </c>
      <c r="BJ76" s="233">
        <v>16749.45394736842</v>
      </c>
      <c r="BK76" s="234">
        <v>0</v>
      </c>
      <c r="BL76" s="233">
        <v>0</v>
      </c>
      <c r="BY76" s="235"/>
      <c r="BZ76" s="235"/>
      <c r="CA76" s="235"/>
    </row>
    <row r="77" spans="1:79" x14ac:dyDescent="0.3">
      <c r="A77" s="216">
        <v>2102</v>
      </c>
      <c r="B77" s="217" t="s">
        <v>365</v>
      </c>
      <c r="C77" s="216">
        <v>28</v>
      </c>
      <c r="D77" s="216">
        <v>28</v>
      </c>
      <c r="E77" s="216">
        <v>31</v>
      </c>
      <c r="F77" s="216">
        <v>0</v>
      </c>
      <c r="G77" s="216">
        <v>0</v>
      </c>
      <c r="H77" s="216">
        <v>0</v>
      </c>
      <c r="I77" s="216">
        <v>420</v>
      </c>
      <c r="J77" s="216">
        <v>420</v>
      </c>
      <c r="K77" s="216">
        <v>465</v>
      </c>
      <c r="L77" s="216">
        <v>0</v>
      </c>
      <c r="M77" s="216">
        <v>0</v>
      </c>
      <c r="N77" s="216">
        <v>0</v>
      </c>
      <c r="O77" s="216">
        <v>0</v>
      </c>
      <c r="P77" s="216">
        <v>0</v>
      </c>
      <c r="Q77" s="216">
        <v>0</v>
      </c>
      <c r="R77" s="216">
        <v>0</v>
      </c>
      <c r="S77" s="216">
        <v>0</v>
      </c>
      <c r="T77" s="216">
        <v>0</v>
      </c>
      <c r="U77" s="216">
        <v>14</v>
      </c>
      <c r="V77" s="216">
        <v>14</v>
      </c>
      <c r="W77" s="216">
        <v>14</v>
      </c>
      <c r="X77" s="216">
        <v>195</v>
      </c>
      <c r="Y77" s="216">
        <v>180</v>
      </c>
      <c r="Z77" s="216">
        <v>210</v>
      </c>
      <c r="AA77" s="216">
        <v>0</v>
      </c>
      <c r="AB77" s="216">
        <v>0</v>
      </c>
      <c r="AC77" s="216">
        <v>0</v>
      </c>
      <c r="AD77" s="228">
        <v>89673.9</v>
      </c>
      <c r="AE77" s="229">
        <v>285</v>
      </c>
      <c r="AF77" s="229">
        <v>75</v>
      </c>
      <c r="AG77" s="229">
        <v>15</v>
      </c>
      <c r="AH77" s="229">
        <v>150</v>
      </c>
      <c r="AI77" s="229">
        <v>225</v>
      </c>
      <c r="AJ77" s="229">
        <v>30</v>
      </c>
      <c r="AK77" s="229">
        <v>165</v>
      </c>
      <c r="AL77" s="229">
        <v>240</v>
      </c>
      <c r="AM77" s="229">
        <v>30</v>
      </c>
      <c r="AN77" s="229">
        <v>600</v>
      </c>
      <c r="AO77" s="229">
        <v>540</v>
      </c>
      <c r="AP77" s="229">
        <v>75</v>
      </c>
      <c r="AQ77" s="228">
        <v>4657.3500000000004</v>
      </c>
      <c r="AR77" s="228">
        <v>1966.1999999999998</v>
      </c>
      <c r="AS77" s="228">
        <v>75.599999999999994</v>
      </c>
      <c r="AT77" s="228">
        <v>6699.1500000000005</v>
      </c>
      <c r="AU77" s="229">
        <v>0</v>
      </c>
      <c r="AV77" s="229">
        <v>0</v>
      </c>
      <c r="AW77" s="229">
        <v>14</v>
      </c>
      <c r="AX77" s="229">
        <v>14</v>
      </c>
      <c r="AY77" s="219">
        <v>963.78947368421041</v>
      </c>
      <c r="AZ77" s="230">
        <v>0</v>
      </c>
      <c r="BA77" s="228">
        <v>97336.839473684202</v>
      </c>
      <c r="BB77" s="229">
        <v>13</v>
      </c>
      <c r="BC77" s="229">
        <v>12</v>
      </c>
      <c r="BD77" s="229">
        <v>14</v>
      </c>
      <c r="BE77" s="231">
        <v>5028.6000000000004</v>
      </c>
      <c r="BF77" s="231">
        <v>0</v>
      </c>
      <c r="BG77" s="232">
        <v>102365.43947368421</v>
      </c>
      <c r="BH77" s="233">
        <v>42652.26644736842</v>
      </c>
      <c r="BI77" s="233">
        <v>34121.813157894736</v>
      </c>
      <c r="BJ77" s="233">
        <v>25591.359868421052</v>
      </c>
      <c r="BK77" s="234">
        <v>0</v>
      </c>
      <c r="BL77" s="233">
        <v>0</v>
      </c>
      <c r="BY77" s="235"/>
      <c r="BZ77" s="235"/>
      <c r="CA77" s="235"/>
    </row>
    <row r="78" spans="1:79" x14ac:dyDescent="0.3">
      <c r="A78" s="216">
        <v>2103</v>
      </c>
      <c r="B78" s="217" t="s">
        <v>366</v>
      </c>
      <c r="C78" s="216">
        <v>58</v>
      </c>
      <c r="D78" s="216">
        <v>36</v>
      </c>
      <c r="E78" s="216">
        <v>40</v>
      </c>
      <c r="F78" s="216">
        <v>20</v>
      </c>
      <c r="G78" s="216">
        <v>16</v>
      </c>
      <c r="H78" s="216">
        <v>19</v>
      </c>
      <c r="I78" s="216">
        <v>870</v>
      </c>
      <c r="J78" s="216">
        <v>540</v>
      </c>
      <c r="K78" s="216">
        <v>600</v>
      </c>
      <c r="L78" s="216">
        <v>300</v>
      </c>
      <c r="M78" s="216">
        <v>240</v>
      </c>
      <c r="N78" s="216">
        <v>285</v>
      </c>
      <c r="O78" s="216">
        <v>0</v>
      </c>
      <c r="P78" s="216">
        <v>0</v>
      </c>
      <c r="Q78" s="216">
        <v>0</v>
      </c>
      <c r="R78" s="216">
        <v>0</v>
      </c>
      <c r="S78" s="216">
        <v>0</v>
      </c>
      <c r="T78" s="216">
        <v>0</v>
      </c>
      <c r="U78" s="216">
        <v>4</v>
      </c>
      <c r="V78" s="216">
        <v>4</v>
      </c>
      <c r="W78" s="216">
        <v>4</v>
      </c>
      <c r="X78" s="216">
        <v>285</v>
      </c>
      <c r="Y78" s="216">
        <v>255</v>
      </c>
      <c r="Z78" s="216">
        <v>60</v>
      </c>
      <c r="AA78" s="216">
        <v>60</v>
      </c>
      <c r="AB78" s="216">
        <v>60</v>
      </c>
      <c r="AC78" s="216">
        <v>60</v>
      </c>
      <c r="AD78" s="228">
        <v>195526.5</v>
      </c>
      <c r="AE78" s="229">
        <v>60</v>
      </c>
      <c r="AF78" s="229">
        <v>135</v>
      </c>
      <c r="AG78" s="229">
        <v>300</v>
      </c>
      <c r="AH78" s="229">
        <v>15</v>
      </c>
      <c r="AI78" s="229">
        <v>120</v>
      </c>
      <c r="AJ78" s="229">
        <v>135</v>
      </c>
      <c r="AK78" s="229">
        <v>30</v>
      </c>
      <c r="AL78" s="229">
        <v>135</v>
      </c>
      <c r="AM78" s="229">
        <v>150</v>
      </c>
      <c r="AN78" s="229">
        <v>105</v>
      </c>
      <c r="AO78" s="229">
        <v>390</v>
      </c>
      <c r="AP78" s="229">
        <v>585</v>
      </c>
      <c r="AQ78" s="228">
        <v>814.35</v>
      </c>
      <c r="AR78" s="228">
        <v>1431.1499999999999</v>
      </c>
      <c r="AS78" s="228">
        <v>596.4</v>
      </c>
      <c r="AT78" s="228">
        <v>2841.9</v>
      </c>
      <c r="AU78" s="229">
        <v>3</v>
      </c>
      <c r="AV78" s="229">
        <v>17</v>
      </c>
      <c r="AW78" s="229">
        <v>4</v>
      </c>
      <c r="AX78" s="229">
        <v>24</v>
      </c>
      <c r="AY78" s="219">
        <v>1766.9473684210525</v>
      </c>
      <c r="AZ78" s="230">
        <v>0</v>
      </c>
      <c r="BA78" s="228">
        <v>200135.34736842103</v>
      </c>
      <c r="BB78" s="229">
        <v>19</v>
      </c>
      <c r="BC78" s="229">
        <v>17</v>
      </c>
      <c r="BD78" s="229">
        <v>4</v>
      </c>
      <c r="BE78" s="231">
        <v>5263.2000000000007</v>
      </c>
      <c r="BF78" s="231">
        <v>0</v>
      </c>
      <c r="BG78" s="232">
        <v>205398.54736842104</v>
      </c>
      <c r="BH78" s="233">
        <v>85582.728070175435</v>
      </c>
      <c r="BI78" s="233">
        <v>68466.182456140348</v>
      </c>
      <c r="BJ78" s="233">
        <v>51349.636842105261</v>
      </c>
      <c r="BK78" s="234">
        <v>0</v>
      </c>
      <c r="BL78" s="233">
        <v>0</v>
      </c>
      <c r="BY78" s="235"/>
      <c r="BZ78" s="235"/>
      <c r="CA78" s="235"/>
    </row>
    <row r="79" spans="1:79" x14ac:dyDescent="0.3">
      <c r="A79" s="216">
        <v>2108</v>
      </c>
      <c r="B79" s="217" t="s">
        <v>367</v>
      </c>
      <c r="C79" s="216">
        <v>52</v>
      </c>
      <c r="D79" s="216">
        <v>51</v>
      </c>
      <c r="E79" s="216">
        <v>52</v>
      </c>
      <c r="F79" s="216">
        <v>0</v>
      </c>
      <c r="G79" s="216">
        <v>0</v>
      </c>
      <c r="H79" s="216">
        <v>0</v>
      </c>
      <c r="I79" s="216">
        <v>780</v>
      </c>
      <c r="J79" s="216">
        <v>765</v>
      </c>
      <c r="K79" s="216">
        <v>780</v>
      </c>
      <c r="L79" s="216">
        <v>0</v>
      </c>
      <c r="M79" s="216">
        <v>0</v>
      </c>
      <c r="N79" s="216">
        <v>0</v>
      </c>
      <c r="O79" s="216">
        <v>0</v>
      </c>
      <c r="P79" s="216">
        <v>0</v>
      </c>
      <c r="Q79" s="216">
        <v>0</v>
      </c>
      <c r="R79" s="216">
        <v>0</v>
      </c>
      <c r="S79" s="216">
        <v>0</v>
      </c>
      <c r="T79" s="216">
        <v>0</v>
      </c>
      <c r="U79" s="216">
        <v>12</v>
      </c>
      <c r="V79" s="216">
        <v>12</v>
      </c>
      <c r="W79" s="216">
        <v>12</v>
      </c>
      <c r="X79" s="216">
        <v>0</v>
      </c>
      <c r="Y79" s="216">
        <v>135</v>
      </c>
      <c r="Z79" s="216">
        <v>180</v>
      </c>
      <c r="AA79" s="216">
        <v>0</v>
      </c>
      <c r="AB79" s="216">
        <v>0</v>
      </c>
      <c r="AC79" s="216">
        <v>0</v>
      </c>
      <c r="AD79" s="228">
        <v>159673.20000000001</v>
      </c>
      <c r="AE79" s="229">
        <v>0</v>
      </c>
      <c r="AF79" s="229">
        <v>585</v>
      </c>
      <c r="AG79" s="229">
        <v>150</v>
      </c>
      <c r="AH79" s="229">
        <v>15</v>
      </c>
      <c r="AI79" s="229">
        <v>510</v>
      </c>
      <c r="AJ79" s="229">
        <v>135</v>
      </c>
      <c r="AK79" s="229">
        <v>15</v>
      </c>
      <c r="AL79" s="229">
        <v>510</v>
      </c>
      <c r="AM79" s="229">
        <v>165</v>
      </c>
      <c r="AN79" s="229">
        <v>30</v>
      </c>
      <c r="AO79" s="229">
        <v>1605</v>
      </c>
      <c r="AP79" s="229">
        <v>450</v>
      </c>
      <c r="AQ79" s="228">
        <v>228.75</v>
      </c>
      <c r="AR79" s="228">
        <v>5902.9499999999989</v>
      </c>
      <c r="AS79" s="228">
        <v>454.8</v>
      </c>
      <c r="AT79" s="228">
        <v>6586.4999999999991</v>
      </c>
      <c r="AU79" s="229">
        <v>0</v>
      </c>
      <c r="AV79" s="229">
        <v>0</v>
      </c>
      <c r="AW79" s="229">
        <v>0</v>
      </c>
      <c r="AX79" s="229">
        <v>0</v>
      </c>
      <c r="AY79" s="219">
        <v>0</v>
      </c>
      <c r="AZ79" s="230">
        <v>0</v>
      </c>
      <c r="BA79" s="228">
        <v>166259.70000000001</v>
      </c>
      <c r="BB79" s="229">
        <v>0</v>
      </c>
      <c r="BC79" s="229">
        <v>9</v>
      </c>
      <c r="BD79" s="229">
        <v>12</v>
      </c>
      <c r="BE79" s="231">
        <v>2662.2000000000003</v>
      </c>
      <c r="BF79" s="231">
        <v>0</v>
      </c>
      <c r="BG79" s="232">
        <v>168921.90000000002</v>
      </c>
      <c r="BH79" s="233">
        <v>70384.125000000015</v>
      </c>
      <c r="BI79" s="233">
        <v>56307.30000000001</v>
      </c>
      <c r="BJ79" s="233">
        <v>42230.475000000006</v>
      </c>
      <c r="BK79" s="234">
        <v>0</v>
      </c>
      <c r="BL79" s="233">
        <v>0</v>
      </c>
      <c r="BY79" s="235"/>
      <c r="BZ79" s="235"/>
      <c r="CA79" s="235"/>
    </row>
    <row r="80" spans="1:79" x14ac:dyDescent="0.3">
      <c r="A80" s="216">
        <v>2109</v>
      </c>
      <c r="B80" s="217" t="s">
        <v>368</v>
      </c>
      <c r="C80" s="216">
        <v>21</v>
      </c>
      <c r="D80" s="216">
        <v>21</v>
      </c>
      <c r="E80" s="216">
        <v>22</v>
      </c>
      <c r="F80" s="216">
        <v>0</v>
      </c>
      <c r="G80" s="216">
        <v>0</v>
      </c>
      <c r="H80" s="216">
        <v>0</v>
      </c>
      <c r="I80" s="216">
        <v>315</v>
      </c>
      <c r="J80" s="216">
        <v>315</v>
      </c>
      <c r="K80" s="216">
        <v>330</v>
      </c>
      <c r="L80" s="216">
        <v>0</v>
      </c>
      <c r="M80" s="216">
        <v>0</v>
      </c>
      <c r="N80" s="216">
        <v>0</v>
      </c>
      <c r="O80" s="216">
        <v>0</v>
      </c>
      <c r="P80" s="216">
        <v>0</v>
      </c>
      <c r="Q80" s="216">
        <v>0</v>
      </c>
      <c r="R80" s="216">
        <v>0</v>
      </c>
      <c r="S80" s="216">
        <v>0</v>
      </c>
      <c r="T80" s="216">
        <v>0</v>
      </c>
      <c r="U80" s="216">
        <v>9</v>
      </c>
      <c r="V80" s="216">
        <v>9</v>
      </c>
      <c r="W80" s="216">
        <v>9</v>
      </c>
      <c r="X80" s="216">
        <v>150</v>
      </c>
      <c r="Y80" s="216">
        <v>120</v>
      </c>
      <c r="Z80" s="216">
        <v>135</v>
      </c>
      <c r="AA80" s="216">
        <v>0</v>
      </c>
      <c r="AB80" s="216">
        <v>0</v>
      </c>
      <c r="AC80" s="216">
        <v>0</v>
      </c>
      <c r="AD80" s="228">
        <v>65934.299999999988</v>
      </c>
      <c r="AE80" s="229">
        <v>75</v>
      </c>
      <c r="AF80" s="229">
        <v>30</v>
      </c>
      <c r="AG80" s="229">
        <v>105</v>
      </c>
      <c r="AH80" s="229">
        <v>105</v>
      </c>
      <c r="AI80" s="229">
        <v>0</v>
      </c>
      <c r="AJ80" s="229">
        <v>75</v>
      </c>
      <c r="AK80" s="229">
        <v>105</v>
      </c>
      <c r="AL80" s="229">
        <v>15</v>
      </c>
      <c r="AM80" s="229">
        <v>60</v>
      </c>
      <c r="AN80" s="229">
        <v>285</v>
      </c>
      <c r="AO80" s="229">
        <v>45</v>
      </c>
      <c r="AP80" s="229">
        <v>240</v>
      </c>
      <c r="AQ80" s="228">
        <v>2196</v>
      </c>
      <c r="AR80" s="228">
        <v>165.29999999999998</v>
      </c>
      <c r="AS80" s="228">
        <v>244.8</v>
      </c>
      <c r="AT80" s="228">
        <v>2606.1000000000004</v>
      </c>
      <c r="AU80" s="229">
        <v>0</v>
      </c>
      <c r="AV80" s="229">
        <v>0</v>
      </c>
      <c r="AW80" s="229">
        <v>9</v>
      </c>
      <c r="AX80" s="229">
        <v>9</v>
      </c>
      <c r="AY80" s="219">
        <v>619.57894736842104</v>
      </c>
      <c r="AZ80" s="230">
        <v>0</v>
      </c>
      <c r="BA80" s="228">
        <v>69159.978947368421</v>
      </c>
      <c r="BB80" s="229">
        <v>10</v>
      </c>
      <c r="BC80" s="229">
        <v>8</v>
      </c>
      <c r="BD80" s="229">
        <v>9</v>
      </c>
      <c r="BE80" s="231">
        <v>3488.4000000000005</v>
      </c>
      <c r="BF80" s="231">
        <v>0</v>
      </c>
      <c r="BG80" s="232">
        <v>72648.378947368416</v>
      </c>
      <c r="BH80" s="233">
        <v>30270.15789473684</v>
      </c>
      <c r="BI80" s="233">
        <v>24216.126315789472</v>
      </c>
      <c r="BJ80" s="233">
        <v>18162.094736842104</v>
      </c>
      <c r="BK80" s="234">
        <v>0</v>
      </c>
      <c r="BL80" s="233">
        <v>0</v>
      </c>
      <c r="BY80" s="235"/>
      <c r="BZ80" s="235"/>
      <c r="CA80" s="235"/>
    </row>
    <row r="81" spans="1:79" x14ac:dyDescent="0.3">
      <c r="A81" s="216">
        <v>2110</v>
      </c>
      <c r="B81" s="217" t="s">
        <v>369</v>
      </c>
      <c r="C81" s="216">
        <v>75</v>
      </c>
      <c r="D81" s="216">
        <v>46</v>
      </c>
      <c r="E81" s="216">
        <v>57</v>
      </c>
      <c r="F81" s="216">
        <v>0</v>
      </c>
      <c r="G81" s="216">
        <v>0</v>
      </c>
      <c r="H81" s="216">
        <v>0</v>
      </c>
      <c r="I81" s="216">
        <v>1125</v>
      </c>
      <c r="J81" s="216">
        <v>690</v>
      </c>
      <c r="K81" s="216">
        <v>855</v>
      </c>
      <c r="L81" s="216">
        <v>0</v>
      </c>
      <c r="M81" s="216">
        <v>0</v>
      </c>
      <c r="N81" s="216">
        <v>0</v>
      </c>
      <c r="O81" s="216">
        <v>0</v>
      </c>
      <c r="P81" s="216">
        <v>0</v>
      </c>
      <c r="Q81" s="216">
        <v>0</v>
      </c>
      <c r="R81" s="216">
        <v>0</v>
      </c>
      <c r="S81" s="216">
        <v>0</v>
      </c>
      <c r="T81" s="216">
        <v>0</v>
      </c>
      <c r="U81" s="216">
        <v>12</v>
      </c>
      <c r="V81" s="216">
        <v>12</v>
      </c>
      <c r="W81" s="216">
        <v>12</v>
      </c>
      <c r="X81" s="216">
        <v>75</v>
      </c>
      <c r="Y81" s="216">
        <v>150</v>
      </c>
      <c r="Z81" s="216">
        <v>180</v>
      </c>
      <c r="AA81" s="216">
        <v>0</v>
      </c>
      <c r="AB81" s="216">
        <v>0</v>
      </c>
      <c r="AC81" s="216">
        <v>0</v>
      </c>
      <c r="AD81" s="228">
        <v>184388.4</v>
      </c>
      <c r="AE81" s="229">
        <v>135</v>
      </c>
      <c r="AF81" s="229">
        <v>15</v>
      </c>
      <c r="AG81" s="229">
        <v>660</v>
      </c>
      <c r="AH81" s="229">
        <v>90</v>
      </c>
      <c r="AI81" s="229">
        <v>0</v>
      </c>
      <c r="AJ81" s="229">
        <v>390</v>
      </c>
      <c r="AK81" s="229">
        <v>45</v>
      </c>
      <c r="AL81" s="229">
        <v>15</v>
      </c>
      <c r="AM81" s="229">
        <v>495</v>
      </c>
      <c r="AN81" s="229">
        <v>270</v>
      </c>
      <c r="AO81" s="229">
        <v>30</v>
      </c>
      <c r="AP81" s="229">
        <v>1545</v>
      </c>
      <c r="AQ81" s="228">
        <v>2113.6499999999996</v>
      </c>
      <c r="AR81" s="228">
        <v>108.75</v>
      </c>
      <c r="AS81" s="228">
        <v>1567.2</v>
      </c>
      <c r="AT81" s="228">
        <v>3789.5999999999995</v>
      </c>
      <c r="AU81" s="229">
        <v>0</v>
      </c>
      <c r="AV81" s="229">
        <v>0</v>
      </c>
      <c r="AW81" s="229">
        <v>8</v>
      </c>
      <c r="AX81" s="229">
        <v>8</v>
      </c>
      <c r="AY81" s="219">
        <v>550.73684210526312</v>
      </c>
      <c r="AZ81" s="230">
        <v>0</v>
      </c>
      <c r="BA81" s="228">
        <v>188728.73684210525</v>
      </c>
      <c r="BB81" s="229">
        <v>5</v>
      </c>
      <c r="BC81" s="229">
        <v>10</v>
      </c>
      <c r="BD81" s="229">
        <v>12</v>
      </c>
      <c r="BE81" s="231">
        <v>3457.8</v>
      </c>
      <c r="BF81" s="231">
        <v>0</v>
      </c>
      <c r="BG81" s="232">
        <v>192186.53684210524</v>
      </c>
      <c r="BH81" s="233">
        <v>80077.723684210519</v>
      </c>
      <c r="BI81" s="233">
        <v>64062.178947368411</v>
      </c>
      <c r="BJ81" s="233">
        <v>48046.63421052631</v>
      </c>
      <c r="BK81" s="234">
        <v>0</v>
      </c>
      <c r="BL81" s="233">
        <v>0</v>
      </c>
      <c r="BY81" s="235"/>
      <c r="BZ81" s="235"/>
      <c r="CA81" s="235"/>
    </row>
    <row r="82" spans="1:79" x14ac:dyDescent="0.3">
      <c r="A82" s="216">
        <v>2115</v>
      </c>
      <c r="B82" s="217" t="s">
        <v>370</v>
      </c>
      <c r="C82" s="216">
        <v>39</v>
      </c>
      <c r="D82" s="216">
        <v>19</v>
      </c>
      <c r="E82" s="216">
        <v>29</v>
      </c>
      <c r="F82" s="216">
        <v>13</v>
      </c>
      <c r="G82" s="216">
        <v>6</v>
      </c>
      <c r="H82" s="216">
        <v>13</v>
      </c>
      <c r="I82" s="216">
        <v>585</v>
      </c>
      <c r="J82" s="216">
        <v>285</v>
      </c>
      <c r="K82" s="216">
        <v>435</v>
      </c>
      <c r="L82" s="216">
        <v>195</v>
      </c>
      <c r="M82" s="216">
        <v>90</v>
      </c>
      <c r="N82" s="216">
        <v>195</v>
      </c>
      <c r="O82" s="216">
        <v>0</v>
      </c>
      <c r="P82" s="216">
        <v>0</v>
      </c>
      <c r="Q82" s="216">
        <v>0</v>
      </c>
      <c r="R82" s="216">
        <v>0</v>
      </c>
      <c r="S82" s="216">
        <v>0</v>
      </c>
      <c r="T82" s="216">
        <v>0</v>
      </c>
      <c r="U82" s="216">
        <v>8</v>
      </c>
      <c r="V82" s="216">
        <v>8</v>
      </c>
      <c r="W82" s="216">
        <v>8</v>
      </c>
      <c r="X82" s="216">
        <v>315</v>
      </c>
      <c r="Y82" s="216">
        <v>105</v>
      </c>
      <c r="Z82" s="216">
        <v>120</v>
      </c>
      <c r="AA82" s="216">
        <v>30</v>
      </c>
      <c r="AB82" s="216">
        <v>30</v>
      </c>
      <c r="AC82" s="216">
        <v>30</v>
      </c>
      <c r="AD82" s="228">
        <v>123738.6</v>
      </c>
      <c r="AE82" s="229">
        <v>180</v>
      </c>
      <c r="AF82" s="229">
        <v>210</v>
      </c>
      <c r="AG82" s="229">
        <v>0</v>
      </c>
      <c r="AH82" s="229">
        <v>75</v>
      </c>
      <c r="AI82" s="229">
        <v>105</v>
      </c>
      <c r="AJ82" s="229">
        <v>0</v>
      </c>
      <c r="AK82" s="229">
        <v>105</v>
      </c>
      <c r="AL82" s="229">
        <v>165</v>
      </c>
      <c r="AM82" s="229">
        <v>30</v>
      </c>
      <c r="AN82" s="229">
        <v>360</v>
      </c>
      <c r="AO82" s="229">
        <v>480</v>
      </c>
      <c r="AP82" s="229">
        <v>30</v>
      </c>
      <c r="AQ82" s="228">
        <v>2790.75</v>
      </c>
      <c r="AR82" s="228">
        <v>1761.75</v>
      </c>
      <c r="AS82" s="228">
        <v>28.799999999999997</v>
      </c>
      <c r="AT82" s="228">
        <v>4581.3</v>
      </c>
      <c r="AU82" s="229">
        <v>0</v>
      </c>
      <c r="AV82" s="229">
        <v>0</v>
      </c>
      <c r="AW82" s="229">
        <v>0</v>
      </c>
      <c r="AX82" s="229">
        <v>0</v>
      </c>
      <c r="AY82" s="219">
        <v>0</v>
      </c>
      <c r="AZ82" s="230">
        <v>0</v>
      </c>
      <c r="BA82" s="228">
        <v>128319.90000000001</v>
      </c>
      <c r="BB82" s="229">
        <v>21</v>
      </c>
      <c r="BC82" s="229">
        <v>7</v>
      </c>
      <c r="BD82" s="229">
        <v>8</v>
      </c>
      <c r="BE82" s="231">
        <v>4692</v>
      </c>
      <c r="BF82" s="231">
        <v>0</v>
      </c>
      <c r="BG82" s="232">
        <v>133011.90000000002</v>
      </c>
      <c r="BH82" s="233">
        <v>55421.625000000015</v>
      </c>
      <c r="BI82" s="233">
        <v>44337.30000000001</v>
      </c>
      <c r="BJ82" s="233">
        <v>33252.975000000006</v>
      </c>
      <c r="BK82" s="234">
        <v>0</v>
      </c>
      <c r="BL82" s="233">
        <v>0</v>
      </c>
      <c r="BY82" s="235"/>
      <c r="BZ82" s="235"/>
      <c r="CA82" s="235"/>
    </row>
    <row r="83" spans="1:79" x14ac:dyDescent="0.3">
      <c r="A83" s="216">
        <v>2117</v>
      </c>
      <c r="B83" s="217" t="s">
        <v>371</v>
      </c>
      <c r="C83" s="216">
        <v>53</v>
      </c>
      <c r="D83" s="216">
        <v>27</v>
      </c>
      <c r="E83" s="216">
        <v>37</v>
      </c>
      <c r="F83" s="216">
        <v>0</v>
      </c>
      <c r="G83" s="216">
        <v>0</v>
      </c>
      <c r="H83" s="216">
        <v>0</v>
      </c>
      <c r="I83" s="216">
        <v>795</v>
      </c>
      <c r="J83" s="216">
        <v>405</v>
      </c>
      <c r="K83" s="216">
        <v>555</v>
      </c>
      <c r="L83" s="216">
        <v>0</v>
      </c>
      <c r="M83" s="216">
        <v>0</v>
      </c>
      <c r="N83" s="216">
        <v>0</v>
      </c>
      <c r="O83" s="216">
        <v>0</v>
      </c>
      <c r="P83" s="216">
        <v>1</v>
      </c>
      <c r="Q83" s="216">
        <v>0</v>
      </c>
      <c r="R83" s="216">
        <v>0</v>
      </c>
      <c r="S83" s="216">
        <v>15</v>
      </c>
      <c r="T83" s="216">
        <v>0</v>
      </c>
      <c r="U83" s="216">
        <v>10</v>
      </c>
      <c r="V83" s="216">
        <v>10</v>
      </c>
      <c r="W83" s="216">
        <v>10</v>
      </c>
      <c r="X83" s="216">
        <v>135</v>
      </c>
      <c r="Y83" s="216">
        <v>30</v>
      </c>
      <c r="Z83" s="216">
        <v>150</v>
      </c>
      <c r="AA83" s="216">
        <v>0</v>
      </c>
      <c r="AB83" s="216">
        <v>0</v>
      </c>
      <c r="AC83" s="216">
        <v>0</v>
      </c>
      <c r="AD83" s="228">
        <v>121462.2</v>
      </c>
      <c r="AE83" s="229">
        <v>105</v>
      </c>
      <c r="AF83" s="229">
        <v>150</v>
      </c>
      <c r="AG83" s="229">
        <v>525</v>
      </c>
      <c r="AH83" s="229">
        <v>105</v>
      </c>
      <c r="AI83" s="229">
        <v>30</v>
      </c>
      <c r="AJ83" s="229">
        <v>255</v>
      </c>
      <c r="AK83" s="229">
        <v>120</v>
      </c>
      <c r="AL83" s="229">
        <v>60</v>
      </c>
      <c r="AM83" s="229">
        <v>360</v>
      </c>
      <c r="AN83" s="229">
        <v>330</v>
      </c>
      <c r="AO83" s="229">
        <v>240</v>
      </c>
      <c r="AP83" s="229">
        <v>1140</v>
      </c>
      <c r="AQ83" s="228">
        <v>2543.7000000000003</v>
      </c>
      <c r="AR83" s="228">
        <v>887.4</v>
      </c>
      <c r="AS83" s="228">
        <v>1156.8000000000002</v>
      </c>
      <c r="AT83" s="228">
        <v>4587.9000000000005</v>
      </c>
      <c r="AU83" s="229">
        <v>9</v>
      </c>
      <c r="AV83" s="229">
        <v>0</v>
      </c>
      <c r="AW83" s="229">
        <v>10</v>
      </c>
      <c r="AX83" s="229">
        <v>19</v>
      </c>
      <c r="AY83" s="219">
        <v>1359.6315789473683</v>
      </c>
      <c r="AZ83" s="230">
        <v>1468.8</v>
      </c>
      <c r="BA83" s="228">
        <v>128878.53157894737</v>
      </c>
      <c r="BB83" s="229">
        <v>9</v>
      </c>
      <c r="BC83" s="229">
        <v>2</v>
      </c>
      <c r="BD83" s="229">
        <v>10</v>
      </c>
      <c r="BE83" s="231">
        <v>2682.6000000000004</v>
      </c>
      <c r="BF83" s="231">
        <v>0</v>
      </c>
      <c r="BG83" s="232">
        <v>131561.13157894736</v>
      </c>
      <c r="BH83" s="233">
        <v>54817.138157894733</v>
      </c>
      <c r="BI83" s="233">
        <v>43853.710526315786</v>
      </c>
      <c r="BJ83" s="233">
        <v>32890.28289473684</v>
      </c>
      <c r="BK83" s="234">
        <v>0</v>
      </c>
      <c r="BL83" s="233">
        <v>0</v>
      </c>
      <c r="BY83" s="235"/>
      <c r="BZ83" s="235"/>
      <c r="CA83" s="235"/>
    </row>
    <row r="84" spans="1:79" x14ac:dyDescent="0.3">
      <c r="A84" s="216">
        <v>2119</v>
      </c>
      <c r="B84" s="217" t="s">
        <v>372</v>
      </c>
      <c r="C84" s="216">
        <v>39</v>
      </c>
      <c r="D84" s="216">
        <v>27</v>
      </c>
      <c r="E84" s="216">
        <v>26</v>
      </c>
      <c r="F84" s="216">
        <v>7</v>
      </c>
      <c r="G84" s="216">
        <v>0</v>
      </c>
      <c r="H84" s="216">
        <v>0</v>
      </c>
      <c r="I84" s="216">
        <v>585</v>
      </c>
      <c r="J84" s="216">
        <v>405</v>
      </c>
      <c r="K84" s="216">
        <v>390</v>
      </c>
      <c r="L84" s="216">
        <v>105</v>
      </c>
      <c r="M84" s="216">
        <v>0</v>
      </c>
      <c r="N84" s="216">
        <v>0</v>
      </c>
      <c r="O84" s="216">
        <v>0</v>
      </c>
      <c r="P84" s="216">
        <v>0</v>
      </c>
      <c r="Q84" s="216">
        <v>0</v>
      </c>
      <c r="R84" s="216">
        <v>0</v>
      </c>
      <c r="S84" s="216">
        <v>0</v>
      </c>
      <c r="T84" s="216">
        <v>0</v>
      </c>
      <c r="U84" s="216">
        <v>12</v>
      </c>
      <c r="V84" s="216">
        <v>12</v>
      </c>
      <c r="W84" s="216">
        <v>12</v>
      </c>
      <c r="X84" s="216">
        <v>165</v>
      </c>
      <c r="Y84" s="216">
        <v>120</v>
      </c>
      <c r="Z84" s="216">
        <v>180</v>
      </c>
      <c r="AA84" s="216">
        <v>0</v>
      </c>
      <c r="AB84" s="216">
        <v>0</v>
      </c>
      <c r="AC84" s="216">
        <v>0</v>
      </c>
      <c r="AD84" s="228">
        <v>102438</v>
      </c>
      <c r="AE84" s="229">
        <v>0</v>
      </c>
      <c r="AF84" s="229">
        <v>15</v>
      </c>
      <c r="AG84" s="229">
        <v>210</v>
      </c>
      <c r="AH84" s="229">
        <v>45</v>
      </c>
      <c r="AI84" s="229">
        <v>0</v>
      </c>
      <c r="AJ84" s="229">
        <v>135</v>
      </c>
      <c r="AK84" s="229">
        <v>45</v>
      </c>
      <c r="AL84" s="229">
        <v>0</v>
      </c>
      <c r="AM84" s="229">
        <v>120</v>
      </c>
      <c r="AN84" s="229">
        <v>90</v>
      </c>
      <c r="AO84" s="229">
        <v>15</v>
      </c>
      <c r="AP84" s="229">
        <v>465</v>
      </c>
      <c r="AQ84" s="228">
        <v>686.25</v>
      </c>
      <c r="AR84" s="228">
        <v>56.55</v>
      </c>
      <c r="AS84" s="228">
        <v>474</v>
      </c>
      <c r="AT84" s="228">
        <v>1216.8</v>
      </c>
      <c r="AU84" s="229">
        <v>1</v>
      </c>
      <c r="AV84" s="229">
        <v>0</v>
      </c>
      <c r="AW84" s="229">
        <v>0</v>
      </c>
      <c r="AX84" s="229">
        <v>1</v>
      </c>
      <c r="AY84" s="219">
        <v>74.578947368421055</v>
      </c>
      <c r="AZ84" s="230">
        <v>0</v>
      </c>
      <c r="BA84" s="228">
        <v>103729.37894736843</v>
      </c>
      <c r="BB84" s="229">
        <v>11</v>
      </c>
      <c r="BC84" s="229">
        <v>8</v>
      </c>
      <c r="BD84" s="229">
        <v>12</v>
      </c>
      <c r="BE84" s="231">
        <v>3988.2000000000007</v>
      </c>
      <c r="BF84" s="231">
        <v>0</v>
      </c>
      <c r="BG84" s="232">
        <v>107717.57894736843</v>
      </c>
      <c r="BH84" s="233">
        <v>44882.324561403511</v>
      </c>
      <c r="BI84" s="233">
        <v>35905.859649122809</v>
      </c>
      <c r="BJ84" s="233">
        <v>26929.394736842107</v>
      </c>
      <c r="BK84" s="234">
        <v>0</v>
      </c>
      <c r="BL84" s="233">
        <v>0</v>
      </c>
      <c r="BY84" s="235"/>
      <c r="BZ84" s="235"/>
      <c r="CA84" s="235"/>
    </row>
    <row r="85" spans="1:79" x14ac:dyDescent="0.3">
      <c r="A85" s="216">
        <v>2121</v>
      </c>
      <c r="B85" s="217" t="s">
        <v>373</v>
      </c>
      <c r="C85" s="216">
        <v>34</v>
      </c>
      <c r="D85" s="216">
        <v>20</v>
      </c>
      <c r="E85" s="216">
        <v>22</v>
      </c>
      <c r="F85" s="216">
        <v>0</v>
      </c>
      <c r="G85" s="216">
        <v>0</v>
      </c>
      <c r="H85" s="216">
        <v>0</v>
      </c>
      <c r="I85" s="216">
        <v>510</v>
      </c>
      <c r="J85" s="216">
        <v>300</v>
      </c>
      <c r="K85" s="216">
        <v>330</v>
      </c>
      <c r="L85" s="216">
        <v>0</v>
      </c>
      <c r="M85" s="216">
        <v>0</v>
      </c>
      <c r="N85" s="216">
        <v>0</v>
      </c>
      <c r="O85" s="216">
        <v>2</v>
      </c>
      <c r="P85" s="216">
        <v>0</v>
      </c>
      <c r="Q85" s="216">
        <v>0</v>
      </c>
      <c r="R85" s="216">
        <v>30</v>
      </c>
      <c r="S85" s="216">
        <v>0</v>
      </c>
      <c r="T85" s="216">
        <v>0</v>
      </c>
      <c r="U85" s="216">
        <v>17</v>
      </c>
      <c r="V85" s="216">
        <v>17</v>
      </c>
      <c r="W85" s="216">
        <v>17</v>
      </c>
      <c r="X85" s="216">
        <v>0</v>
      </c>
      <c r="Y85" s="216">
        <v>150</v>
      </c>
      <c r="Z85" s="216">
        <v>255</v>
      </c>
      <c r="AA85" s="216">
        <v>0</v>
      </c>
      <c r="AB85" s="216">
        <v>0</v>
      </c>
      <c r="AC85" s="216">
        <v>0</v>
      </c>
      <c r="AD85" s="228">
        <v>78698.399999999994</v>
      </c>
      <c r="AE85" s="229">
        <v>435</v>
      </c>
      <c r="AF85" s="229">
        <v>30</v>
      </c>
      <c r="AG85" s="229">
        <v>0</v>
      </c>
      <c r="AH85" s="229">
        <v>195</v>
      </c>
      <c r="AI85" s="229">
        <v>60</v>
      </c>
      <c r="AJ85" s="229">
        <v>0</v>
      </c>
      <c r="AK85" s="229">
        <v>210</v>
      </c>
      <c r="AL85" s="229">
        <v>75</v>
      </c>
      <c r="AM85" s="229">
        <v>0</v>
      </c>
      <c r="AN85" s="229">
        <v>840</v>
      </c>
      <c r="AO85" s="229">
        <v>165</v>
      </c>
      <c r="AP85" s="229">
        <v>0</v>
      </c>
      <c r="AQ85" s="228">
        <v>6533.1</v>
      </c>
      <c r="AR85" s="228">
        <v>600.29999999999995</v>
      </c>
      <c r="AS85" s="228">
        <v>0</v>
      </c>
      <c r="AT85" s="228">
        <v>7133.4000000000005</v>
      </c>
      <c r="AU85" s="229">
        <v>0</v>
      </c>
      <c r="AV85" s="229">
        <v>14</v>
      </c>
      <c r="AW85" s="229">
        <v>17</v>
      </c>
      <c r="AX85" s="229">
        <v>31</v>
      </c>
      <c r="AY85" s="219">
        <v>2214.4210526315787</v>
      </c>
      <c r="AZ85" s="230">
        <v>3182.4</v>
      </c>
      <c r="BA85" s="228">
        <v>91228.621052631555</v>
      </c>
      <c r="BB85" s="229">
        <v>0</v>
      </c>
      <c r="BC85" s="229">
        <v>10</v>
      </c>
      <c r="BD85" s="229">
        <v>17</v>
      </c>
      <c r="BE85" s="231">
        <v>3406.8</v>
      </c>
      <c r="BF85" s="231">
        <v>0</v>
      </c>
      <c r="BG85" s="232">
        <v>94635.421052631558</v>
      </c>
      <c r="BH85" s="233">
        <v>39431.425438596481</v>
      </c>
      <c r="BI85" s="233">
        <v>31545.140350877187</v>
      </c>
      <c r="BJ85" s="233">
        <v>23658.85526315789</v>
      </c>
      <c r="BK85" s="234">
        <v>0</v>
      </c>
      <c r="BL85" s="233">
        <v>0</v>
      </c>
      <c r="BY85" s="235"/>
      <c r="BZ85" s="235"/>
      <c r="CA85" s="235"/>
    </row>
    <row r="86" spans="1:79" x14ac:dyDescent="0.3">
      <c r="A86" s="216">
        <v>2122</v>
      </c>
      <c r="B86" s="217" t="s">
        <v>374</v>
      </c>
      <c r="C86" s="216">
        <v>87</v>
      </c>
      <c r="D86" s="216">
        <v>48</v>
      </c>
      <c r="E86" s="216">
        <v>63</v>
      </c>
      <c r="F86" s="216">
        <v>10</v>
      </c>
      <c r="G86" s="216">
        <v>1</v>
      </c>
      <c r="H86" s="216">
        <v>2</v>
      </c>
      <c r="I86" s="216">
        <v>1305</v>
      </c>
      <c r="J86" s="216">
        <v>720</v>
      </c>
      <c r="K86" s="216">
        <v>945</v>
      </c>
      <c r="L86" s="216">
        <v>165</v>
      </c>
      <c r="M86" s="216">
        <v>15</v>
      </c>
      <c r="N86" s="216">
        <v>30</v>
      </c>
      <c r="O86" s="216">
        <v>0</v>
      </c>
      <c r="P86" s="216">
        <v>0</v>
      </c>
      <c r="Q86" s="216">
        <v>0</v>
      </c>
      <c r="R86" s="216">
        <v>0</v>
      </c>
      <c r="S86" s="216">
        <v>0</v>
      </c>
      <c r="T86" s="216">
        <v>0</v>
      </c>
      <c r="U86" s="216">
        <v>26</v>
      </c>
      <c r="V86" s="216">
        <v>26</v>
      </c>
      <c r="W86" s="216">
        <v>26</v>
      </c>
      <c r="X86" s="216">
        <v>585</v>
      </c>
      <c r="Y86" s="216">
        <v>330</v>
      </c>
      <c r="Z86" s="216">
        <v>390</v>
      </c>
      <c r="AA86" s="216">
        <v>15</v>
      </c>
      <c r="AB86" s="216">
        <v>15</v>
      </c>
      <c r="AC86" s="216">
        <v>15</v>
      </c>
      <c r="AD86" s="228">
        <v>220079.09999999998</v>
      </c>
      <c r="AE86" s="229">
        <v>15</v>
      </c>
      <c r="AF86" s="229">
        <v>240</v>
      </c>
      <c r="AG86" s="229">
        <v>810</v>
      </c>
      <c r="AH86" s="229">
        <v>15</v>
      </c>
      <c r="AI86" s="229">
        <v>135</v>
      </c>
      <c r="AJ86" s="229">
        <v>420</v>
      </c>
      <c r="AK86" s="229">
        <v>15</v>
      </c>
      <c r="AL86" s="229">
        <v>180</v>
      </c>
      <c r="AM86" s="229">
        <v>555</v>
      </c>
      <c r="AN86" s="229">
        <v>45</v>
      </c>
      <c r="AO86" s="229">
        <v>555</v>
      </c>
      <c r="AP86" s="229">
        <v>1785</v>
      </c>
      <c r="AQ86" s="228">
        <v>347.7</v>
      </c>
      <c r="AR86" s="228">
        <v>2040.1499999999999</v>
      </c>
      <c r="AS86" s="228">
        <v>1812</v>
      </c>
      <c r="AT86" s="228">
        <v>4199.8500000000004</v>
      </c>
      <c r="AU86" s="229">
        <v>6</v>
      </c>
      <c r="AV86" s="229">
        <v>4</v>
      </c>
      <c r="AW86" s="229">
        <v>26</v>
      </c>
      <c r="AX86" s="229">
        <v>36</v>
      </c>
      <c r="AY86" s="219">
        <v>2535.6842105263158</v>
      </c>
      <c r="AZ86" s="230">
        <v>0</v>
      </c>
      <c r="BA86" s="228">
        <v>226814.6342105263</v>
      </c>
      <c r="BB86" s="229">
        <v>39</v>
      </c>
      <c r="BC86" s="229">
        <v>22</v>
      </c>
      <c r="BD86" s="229">
        <v>26</v>
      </c>
      <c r="BE86" s="231">
        <v>11271.000000000002</v>
      </c>
      <c r="BF86" s="231">
        <v>0</v>
      </c>
      <c r="BG86" s="232">
        <v>238085.6342105263</v>
      </c>
      <c r="BH86" s="233">
        <v>99202.347587719283</v>
      </c>
      <c r="BI86" s="233">
        <v>79361.878070175429</v>
      </c>
      <c r="BJ86" s="233">
        <v>59521.408552631576</v>
      </c>
      <c r="BK86" s="234">
        <v>0</v>
      </c>
      <c r="BL86" s="233">
        <v>0</v>
      </c>
      <c r="BY86" s="235"/>
      <c r="BZ86" s="235"/>
      <c r="CA86" s="235"/>
    </row>
    <row r="87" spans="1:79" x14ac:dyDescent="0.3">
      <c r="A87" s="216">
        <v>2127</v>
      </c>
      <c r="B87" s="217" t="s">
        <v>122</v>
      </c>
      <c r="C87" s="216">
        <v>41</v>
      </c>
      <c r="D87" s="216">
        <v>39</v>
      </c>
      <c r="E87" s="216">
        <v>42</v>
      </c>
      <c r="F87" s="216">
        <v>7</v>
      </c>
      <c r="G87" s="216">
        <v>7</v>
      </c>
      <c r="H87" s="216">
        <v>10</v>
      </c>
      <c r="I87" s="216">
        <v>615</v>
      </c>
      <c r="J87" s="216">
        <v>585</v>
      </c>
      <c r="K87" s="216">
        <v>630</v>
      </c>
      <c r="L87" s="216">
        <v>105</v>
      </c>
      <c r="M87" s="216">
        <v>105</v>
      </c>
      <c r="N87" s="216">
        <v>150</v>
      </c>
      <c r="O87" s="216">
        <v>0</v>
      </c>
      <c r="P87" s="216">
        <v>0</v>
      </c>
      <c r="Q87" s="216">
        <v>0</v>
      </c>
      <c r="R87" s="216">
        <v>0</v>
      </c>
      <c r="S87" s="216">
        <v>0</v>
      </c>
      <c r="T87" s="216">
        <v>0</v>
      </c>
      <c r="U87" s="216">
        <v>10</v>
      </c>
      <c r="V87" s="216">
        <v>10</v>
      </c>
      <c r="W87" s="216">
        <v>10</v>
      </c>
      <c r="X87" s="216">
        <v>240</v>
      </c>
      <c r="Y87" s="216">
        <v>165</v>
      </c>
      <c r="Z87" s="216">
        <v>150</v>
      </c>
      <c r="AA87" s="216">
        <v>30</v>
      </c>
      <c r="AB87" s="216">
        <v>30</v>
      </c>
      <c r="AC87" s="216">
        <v>30</v>
      </c>
      <c r="AD87" s="228">
        <v>150567.6</v>
      </c>
      <c r="AE87" s="229">
        <v>135</v>
      </c>
      <c r="AF87" s="229">
        <v>255</v>
      </c>
      <c r="AG87" s="229">
        <v>210</v>
      </c>
      <c r="AH87" s="229">
        <v>150</v>
      </c>
      <c r="AI87" s="229">
        <v>300</v>
      </c>
      <c r="AJ87" s="229">
        <v>135</v>
      </c>
      <c r="AK87" s="229">
        <v>165</v>
      </c>
      <c r="AL87" s="229">
        <v>300</v>
      </c>
      <c r="AM87" s="229">
        <v>135</v>
      </c>
      <c r="AN87" s="229">
        <v>450</v>
      </c>
      <c r="AO87" s="229">
        <v>855</v>
      </c>
      <c r="AP87" s="229">
        <v>480</v>
      </c>
      <c r="AQ87" s="228">
        <v>3467.8500000000004</v>
      </c>
      <c r="AR87" s="228">
        <v>3136.35</v>
      </c>
      <c r="AS87" s="228">
        <v>488.4</v>
      </c>
      <c r="AT87" s="228">
        <v>7092.6</v>
      </c>
      <c r="AU87" s="229">
        <v>10</v>
      </c>
      <c r="AV87" s="229">
        <v>2</v>
      </c>
      <c r="AW87" s="229">
        <v>3</v>
      </c>
      <c r="AX87" s="229">
        <v>15</v>
      </c>
      <c r="AY87" s="219">
        <v>1101.4736842105262</v>
      </c>
      <c r="AZ87" s="230">
        <v>0</v>
      </c>
      <c r="BA87" s="228">
        <v>158761.67368421055</v>
      </c>
      <c r="BB87" s="229">
        <v>16</v>
      </c>
      <c r="BC87" s="229">
        <v>11</v>
      </c>
      <c r="BD87" s="229">
        <v>10</v>
      </c>
      <c r="BE87" s="231">
        <v>4804.2000000000007</v>
      </c>
      <c r="BF87" s="231">
        <v>0</v>
      </c>
      <c r="BG87" s="232">
        <v>163565.87368421056</v>
      </c>
      <c r="BH87" s="233">
        <v>68152.447368421068</v>
      </c>
      <c r="BI87" s="233">
        <v>54521.95789473685</v>
      </c>
      <c r="BJ87" s="233">
        <v>40891.468421052639</v>
      </c>
      <c r="BK87" s="234">
        <v>0</v>
      </c>
      <c r="BL87" s="233">
        <v>0</v>
      </c>
      <c r="BY87" s="235"/>
      <c r="BZ87" s="235"/>
      <c r="CA87" s="235"/>
    </row>
    <row r="88" spans="1:79" x14ac:dyDescent="0.3">
      <c r="A88" s="216">
        <v>2132</v>
      </c>
      <c r="B88" s="217" t="s">
        <v>375</v>
      </c>
      <c r="C88" s="216">
        <v>52</v>
      </c>
      <c r="D88" s="216">
        <v>38</v>
      </c>
      <c r="E88" s="216">
        <v>52</v>
      </c>
      <c r="F88" s="216">
        <v>0</v>
      </c>
      <c r="G88" s="216">
        <v>0</v>
      </c>
      <c r="H88" s="216">
        <v>0</v>
      </c>
      <c r="I88" s="216">
        <v>780</v>
      </c>
      <c r="J88" s="216">
        <v>570</v>
      </c>
      <c r="K88" s="216">
        <v>780</v>
      </c>
      <c r="L88" s="216">
        <v>0</v>
      </c>
      <c r="M88" s="216">
        <v>0</v>
      </c>
      <c r="N88" s="216">
        <v>0</v>
      </c>
      <c r="O88" s="216">
        <v>0</v>
      </c>
      <c r="P88" s="216">
        <v>0</v>
      </c>
      <c r="Q88" s="216">
        <v>0</v>
      </c>
      <c r="R88" s="216">
        <v>0</v>
      </c>
      <c r="S88" s="216">
        <v>0</v>
      </c>
      <c r="T88" s="216">
        <v>0</v>
      </c>
      <c r="U88" s="216">
        <v>15</v>
      </c>
      <c r="V88" s="216">
        <v>15</v>
      </c>
      <c r="W88" s="216">
        <v>15</v>
      </c>
      <c r="X88" s="216">
        <v>180</v>
      </c>
      <c r="Y88" s="216">
        <v>210</v>
      </c>
      <c r="Z88" s="216">
        <v>225</v>
      </c>
      <c r="AA88" s="216">
        <v>0</v>
      </c>
      <c r="AB88" s="216">
        <v>0</v>
      </c>
      <c r="AC88" s="216">
        <v>0</v>
      </c>
      <c r="AD88" s="228">
        <v>146990.40000000002</v>
      </c>
      <c r="AE88" s="229">
        <v>0</v>
      </c>
      <c r="AF88" s="229">
        <v>180</v>
      </c>
      <c r="AG88" s="229">
        <v>585</v>
      </c>
      <c r="AH88" s="229">
        <v>0</v>
      </c>
      <c r="AI88" s="229">
        <v>90</v>
      </c>
      <c r="AJ88" s="229">
        <v>465</v>
      </c>
      <c r="AK88" s="229">
        <v>0</v>
      </c>
      <c r="AL88" s="229">
        <v>135</v>
      </c>
      <c r="AM88" s="229">
        <v>615</v>
      </c>
      <c r="AN88" s="229">
        <v>0</v>
      </c>
      <c r="AO88" s="229">
        <v>405</v>
      </c>
      <c r="AP88" s="229">
        <v>1665</v>
      </c>
      <c r="AQ88" s="228">
        <v>0</v>
      </c>
      <c r="AR88" s="228">
        <v>1487.6999999999998</v>
      </c>
      <c r="AS88" s="228">
        <v>1682.4</v>
      </c>
      <c r="AT88" s="228">
        <v>3170.1</v>
      </c>
      <c r="AU88" s="229">
        <v>0</v>
      </c>
      <c r="AV88" s="229">
        <v>0</v>
      </c>
      <c r="AW88" s="229">
        <v>0</v>
      </c>
      <c r="AX88" s="229">
        <v>0</v>
      </c>
      <c r="AY88" s="219">
        <v>0</v>
      </c>
      <c r="AZ88" s="230">
        <v>0</v>
      </c>
      <c r="BA88" s="228">
        <v>150160.50000000003</v>
      </c>
      <c r="BB88" s="229">
        <v>12</v>
      </c>
      <c r="BC88" s="229">
        <v>14</v>
      </c>
      <c r="BD88" s="229">
        <v>15</v>
      </c>
      <c r="BE88" s="231">
        <v>5283.6</v>
      </c>
      <c r="BF88" s="231">
        <v>0</v>
      </c>
      <c r="BG88" s="232">
        <v>155444.10000000003</v>
      </c>
      <c r="BH88" s="233">
        <v>64768.375000000015</v>
      </c>
      <c r="BI88" s="233">
        <v>51814.700000000012</v>
      </c>
      <c r="BJ88" s="233">
        <v>38861.025000000009</v>
      </c>
      <c r="BK88" s="234">
        <v>0</v>
      </c>
      <c r="BL88" s="233">
        <v>0</v>
      </c>
      <c r="BY88" s="235"/>
      <c r="BZ88" s="235"/>
      <c r="CA88" s="235"/>
    </row>
    <row r="89" spans="1:79" x14ac:dyDescent="0.3">
      <c r="A89" s="216">
        <v>2136</v>
      </c>
      <c r="B89" s="217" t="s">
        <v>376</v>
      </c>
      <c r="C89" s="216">
        <v>32</v>
      </c>
      <c r="D89" s="216">
        <v>34</v>
      </c>
      <c r="E89" s="216">
        <v>37</v>
      </c>
      <c r="F89" s="216">
        <v>11</v>
      </c>
      <c r="G89" s="216">
        <v>14</v>
      </c>
      <c r="H89" s="216">
        <v>12</v>
      </c>
      <c r="I89" s="216">
        <v>480</v>
      </c>
      <c r="J89" s="216">
        <v>510</v>
      </c>
      <c r="K89" s="216">
        <v>555</v>
      </c>
      <c r="L89" s="216">
        <v>150</v>
      </c>
      <c r="M89" s="216">
        <v>210</v>
      </c>
      <c r="N89" s="216">
        <v>180</v>
      </c>
      <c r="O89" s="216">
        <v>0</v>
      </c>
      <c r="P89" s="216">
        <v>0</v>
      </c>
      <c r="Q89" s="216">
        <v>0</v>
      </c>
      <c r="R89" s="216">
        <v>0</v>
      </c>
      <c r="S89" s="216">
        <v>0</v>
      </c>
      <c r="T89" s="216">
        <v>0</v>
      </c>
      <c r="U89" s="216">
        <v>16</v>
      </c>
      <c r="V89" s="216">
        <v>16</v>
      </c>
      <c r="W89" s="216">
        <v>16</v>
      </c>
      <c r="X89" s="216">
        <v>240</v>
      </c>
      <c r="Y89" s="216">
        <v>165</v>
      </c>
      <c r="Z89" s="216">
        <v>240</v>
      </c>
      <c r="AA89" s="216">
        <v>75</v>
      </c>
      <c r="AB89" s="216">
        <v>75</v>
      </c>
      <c r="AC89" s="216">
        <v>75</v>
      </c>
      <c r="AD89" s="228">
        <v>143006.70000000001</v>
      </c>
      <c r="AE89" s="229">
        <v>195</v>
      </c>
      <c r="AF89" s="229">
        <v>15</v>
      </c>
      <c r="AG89" s="229">
        <v>210</v>
      </c>
      <c r="AH89" s="229">
        <v>225</v>
      </c>
      <c r="AI89" s="229">
        <v>15</v>
      </c>
      <c r="AJ89" s="229">
        <v>150</v>
      </c>
      <c r="AK89" s="229">
        <v>225</v>
      </c>
      <c r="AL89" s="229">
        <v>0</v>
      </c>
      <c r="AM89" s="229">
        <v>165</v>
      </c>
      <c r="AN89" s="229">
        <v>645</v>
      </c>
      <c r="AO89" s="229">
        <v>30</v>
      </c>
      <c r="AP89" s="229">
        <v>525</v>
      </c>
      <c r="AQ89" s="228">
        <v>4977.6000000000004</v>
      </c>
      <c r="AR89" s="228">
        <v>113.1</v>
      </c>
      <c r="AS89" s="228">
        <v>532.79999999999995</v>
      </c>
      <c r="AT89" s="228">
        <v>5623.5000000000009</v>
      </c>
      <c r="AU89" s="229">
        <v>16</v>
      </c>
      <c r="AV89" s="229">
        <v>11</v>
      </c>
      <c r="AW89" s="229">
        <v>16</v>
      </c>
      <c r="AX89" s="229">
        <v>43</v>
      </c>
      <c r="AY89" s="219">
        <v>3115.105263157895</v>
      </c>
      <c r="AZ89" s="230">
        <v>0</v>
      </c>
      <c r="BA89" s="228">
        <v>151745.3052631579</v>
      </c>
      <c r="BB89" s="229">
        <v>16</v>
      </c>
      <c r="BC89" s="229">
        <v>11</v>
      </c>
      <c r="BD89" s="229">
        <v>16</v>
      </c>
      <c r="BE89" s="231">
        <v>5538.6</v>
      </c>
      <c r="BF89" s="231">
        <v>0</v>
      </c>
      <c r="BG89" s="232">
        <v>157283.90526315791</v>
      </c>
      <c r="BH89" s="233">
        <v>65534.960526315801</v>
      </c>
      <c r="BI89" s="233">
        <v>52427.968421052639</v>
      </c>
      <c r="BJ89" s="233">
        <v>39320.976315789478</v>
      </c>
      <c r="BK89" s="234">
        <v>0</v>
      </c>
      <c r="BL89" s="233">
        <v>0</v>
      </c>
      <c r="BY89" s="235"/>
      <c r="BZ89" s="235"/>
      <c r="CA89" s="235"/>
    </row>
    <row r="90" spans="1:79" x14ac:dyDescent="0.3">
      <c r="A90" s="216">
        <v>2138</v>
      </c>
      <c r="B90" s="217" t="s">
        <v>377</v>
      </c>
      <c r="C90" s="216">
        <v>49</v>
      </c>
      <c r="D90" s="216">
        <v>30</v>
      </c>
      <c r="E90" s="216">
        <v>38</v>
      </c>
      <c r="F90" s="216">
        <v>15</v>
      </c>
      <c r="G90" s="216">
        <v>7</v>
      </c>
      <c r="H90" s="216">
        <v>8</v>
      </c>
      <c r="I90" s="216">
        <v>735</v>
      </c>
      <c r="J90" s="216">
        <v>435</v>
      </c>
      <c r="K90" s="216">
        <v>555</v>
      </c>
      <c r="L90" s="216">
        <v>180</v>
      </c>
      <c r="M90" s="216">
        <v>90</v>
      </c>
      <c r="N90" s="216">
        <v>120</v>
      </c>
      <c r="O90" s="216">
        <v>0</v>
      </c>
      <c r="P90" s="216">
        <v>0</v>
      </c>
      <c r="Q90" s="216">
        <v>0</v>
      </c>
      <c r="R90" s="216">
        <v>0</v>
      </c>
      <c r="S90" s="216">
        <v>0</v>
      </c>
      <c r="T90" s="216">
        <v>0</v>
      </c>
      <c r="U90" s="216">
        <v>9</v>
      </c>
      <c r="V90" s="216">
        <v>9</v>
      </c>
      <c r="W90" s="216">
        <v>9</v>
      </c>
      <c r="X90" s="216">
        <v>105</v>
      </c>
      <c r="Y90" s="216">
        <v>75</v>
      </c>
      <c r="Z90" s="216">
        <v>135</v>
      </c>
      <c r="AA90" s="216">
        <v>45</v>
      </c>
      <c r="AB90" s="216">
        <v>45</v>
      </c>
      <c r="AC90" s="216">
        <v>45</v>
      </c>
      <c r="AD90" s="228">
        <v>146177.4</v>
      </c>
      <c r="AE90" s="229">
        <v>15</v>
      </c>
      <c r="AF90" s="229">
        <v>45</v>
      </c>
      <c r="AG90" s="229">
        <v>135</v>
      </c>
      <c r="AH90" s="229">
        <v>0</v>
      </c>
      <c r="AI90" s="229">
        <v>30</v>
      </c>
      <c r="AJ90" s="229">
        <v>120</v>
      </c>
      <c r="AK90" s="229">
        <v>0</v>
      </c>
      <c r="AL90" s="229">
        <v>60</v>
      </c>
      <c r="AM90" s="229">
        <v>90</v>
      </c>
      <c r="AN90" s="229">
        <v>15</v>
      </c>
      <c r="AO90" s="229">
        <v>135</v>
      </c>
      <c r="AP90" s="229">
        <v>345</v>
      </c>
      <c r="AQ90" s="228">
        <v>118.95</v>
      </c>
      <c r="AR90" s="228">
        <v>491.54999999999995</v>
      </c>
      <c r="AS90" s="228">
        <v>351.6</v>
      </c>
      <c r="AT90" s="228">
        <v>962.1</v>
      </c>
      <c r="AU90" s="229">
        <v>7</v>
      </c>
      <c r="AV90" s="229">
        <v>5</v>
      </c>
      <c r="AW90" s="229">
        <v>5</v>
      </c>
      <c r="AX90" s="229">
        <v>17</v>
      </c>
      <c r="AY90" s="219">
        <v>1239.1578947368421</v>
      </c>
      <c r="AZ90" s="230">
        <v>0</v>
      </c>
      <c r="BA90" s="228">
        <v>148378.65789473685</v>
      </c>
      <c r="BB90" s="229">
        <v>7</v>
      </c>
      <c r="BC90" s="229">
        <v>5</v>
      </c>
      <c r="BD90" s="229">
        <v>9</v>
      </c>
      <c r="BE90" s="231">
        <v>2692.8</v>
      </c>
      <c r="BF90" s="231">
        <v>0</v>
      </c>
      <c r="BG90" s="232">
        <v>151071.45789473684</v>
      </c>
      <c r="BH90" s="233">
        <v>62946.44078947368</v>
      </c>
      <c r="BI90" s="233">
        <v>50357.152631578945</v>
      </c>
      <c r="BJ90" s="233">
        <v>37767.864473684211</v>
      </c>
      <c r="BK90" s="234">
        <v>0</v>
      </c>
      <c r="BL90" s="233">
        <v>0</v>
      </c>
      <c r="BY90" s="235"/>
      <c r="BZ90" s="235"/>
      <c r="CA90" s="235"/>
    </row>
    <row r="91" spans="1:79" x14ac:dyDescent="0.3">
      <c r="A91" s="216">
        <v>2141</v>
      </c>
      <c r="B91" s="217" t="s">
        <v>378</v>
      </c>
      <c r="C91" s="216">
        <v>18</v>
      </c>
      <c r="D91" s="216">
        <v>17</v>
      </c>
      <c r="E91" s="216">
        <v>18</v>
      </c>
      <c r="F91" s="216">
        <v>0</v>
      </c>
      <c r="G91" s="216">
        <v>0</v>
      </c>
      <c r="H91" s="216">
        <v>0</v>
      </c>
      <c r="I91" s="216">
        <v>270</v>
      </c>
      <c r="J91" s="216">
        <v>255</v>
      </c>
      <c r="K91" s="216">
        <v>270</v>
      </c>
      <c r="L91" s="216">
        <v>0</v>
      </c>
      <c r="M91" s="216">
        <v>0</v>
      </c>
      <c r="N91" s="216">
        <v>0</v>
      </c>
      <c r="O91" s="216">
        <v>0</v>
      </c>
      <c r="P91" s="216">
        <v>0</v>
      </c>
      <c r="Q91" s="216">
        <v>0</v>
      </c>
      <c r="R91" s="216">
        <v>0</v>
      </c>
      <c r="S91" s="216">
        <v>0</v>
      </c>
      <c r="T91" s="216">
        <v>0</v>
      </c>
      <c r="U91" s="216">
        <v>15</v>
      </c>
      <c r="V91" s="216">
        <v>15</v>
      </c>
      <c r="W91" s="216">
        <v>15</v>
      </c>
      <c r="X91" s="216">
        <v>165</v>
      </c>
      <c r="Y91" s="216">
        <v>225</v>
      </c>
      <c r="Z91" s="216">
        <v>225</v>
      </c>
      <c r="AA91" s="216">
        <v>0</v>
      </c>
      <c r="AB91" s="216">
        <v>0</v>
      </c>
      <c r="AC91" s="216">
        <v>0</v>
      </c>
      <c r="AD91" s="228">
        <v>54633.600000000006</v>
      </c>
      <c r="AE91" s="229">
        <v>240</v>
      </c>
      <c r="AF91" s="229">
        <v>0</v>
      </c>
      <c r="AG91" s="229">
        <v>15</v>
      </c>
      <c r="AH91" s="229">
        <v>210</v>
      </c>
      <c r="AI91" s="229">
        <v>30</v>
      </c>
      <c r="AJ91" s="229">
        <v>0</v>
      </c>
      <c r="AK91" s="229">
        <v>210</v>
      </c>
      <c r="AL91" s="229">
        <v>45</v>
      </c>
      <c r="AM91" s="229">
        <v>0</v>
      </c>
      <c r="AN91" s="229">
        <v>660</v>
      </c>
      <c r="AO91" s="229">
        <v>75</v>
      </c>
      <c r="AP91" s="229">
        <v>15</v>
      </c>
      <c r="AQ91" s="228">
        <v>5105.7</v>
      </c>
      <c r="AR91" s="228">
        <v>269.7</v>
      </c>
      <c r="AS91" s="228">
        <v>15.6</v>
      </c>
      <c r="AT91" s="228">
        <v>5391</v>
      </c>
      <c r="AU91" s="229">
        <v>11</v>
      </c>
      <c r="AV91" s="229">
        <v>15</v>
      </c>
      <c r="AW91" s="229">
        <v>11</v>
      </c>
      <c r="AX91" s="229">
        <v>37</v>
      </c>
      <c r="AY91" s="219">
        <v>2696.3157894736842</v>
      </c>
      <c r="AZ91" s="230">
        <v>0</v>
      </c>
      <c r="BA91" s="228">
        <v>62720.915789473693</v>
      </c>
      <c r="BB91" s="229">
        <v>11</v>
      </c>
      <c r="BC91" s="229">
        <v>15</v>
      </c>
      <c r="BD91" s="229">
        <v>15</v>
      </c>
      <c r="BE91" s="231">
        <v>5283.6</v>
      </c>
      <c r="BF91" s="231">
        <v>0</v>
      </c>
      <c r="BG91" s="232">
        <v>68004.515789473691</v>
      </c>
      <c r="BH91" s="233">
        <v>28335.214912280702</v>
      </c>
      <c r="BI91" s="233">
        <v>22668.171929824563</v>
      </c>
      <c r="BJ91" s="233">
        <v>17001.128947368423</v>
      </c>
      <c r="BK91" s="234">
        <v>0</v>
      </c>
      <c r="BL91" s="233">
        <v>0</v>
      </c>
      <c r="BY91" s="235"/>
      <c r="BZ91" s="235"/>
      <c r="CA91" s="235"/>
    </row>
    <row r="92" spans="1:79" x14ac:dyDescent="0.3">
      <c r="A92" s="216">
        <v>2142</v>
      </c>
      <c r="B92" s="217" t="s">
        <v>379</v>
      </c>
      <c r="C92" s="216">
        <v>26</v>
      </c>
      <c r="D92" s="216">
        <v>25</v>
      </c>
      <c r="E92" s="216">
        <v>26</v>
      </c>
      <c r="F92" s="216">
        <v>0</v>
      </c>
      <c r="G92" s="216">
        <v>0</v>
      </c>
      <c r="H92" s="216">
        <v>0</v>
      </c>
      <c r="I92" s="216">
        <v>390</v>
      </c>
      <c r="J92" s="216">
        <v>375</v>
      </c>
      <c r="K92" s="216">
        <v>390</v>
      </c>
      <c r="L92" s="216">
        <v>0</v>
      </c>
      <c r="M92" s="216">
        <v>0</v>
      </c>
      <c r="N92" s="216">
        <v>0</v>
      </c>
      <c r="O92" s="216">
        <v>0</v>
      </c>
      <c r="P92" s="216">
        <v>0</v>
      </c>
      <c r="Q92" s="216">
        <v>0</v>
      </c>
      <c r="R92" s="216">
        <v>0</v>
      </c>
      <c r="S92" s="216">
        <v>0</v>
      </c>
      <c r="T92" s="216">
        <v>0</v>
      </c>
      <c r="U92" s="216">
        <v>13</v>
      </c>
      <c r="V92" s="216">
        <v>13</v>
      </c>
      <c r="W92" s="216">
        <v>13</v>
      </c>
      <c r="X92" s="216">
        <v>0</v>
      </c>
      <c r="Y92" s="216">
        <v>120</v>
      </c>
      <c r="Z92" s="216">
        <v>195</v>
      </c>
      <c r="AA92" s="216">
        <v>0</v>
      </c>
      <c r="AB92" s="216">
        <v>0</v>
      </c>
      <c r="AC92" s="216">
        <v>0</v>
      </c>
      <c r="AD92" s="228">
        <v>79348.800000000003</v>
      </c>
      <c r="AE92" s="229">
        <v>240</v>
      </c>
      <c r="AF92" s="229">
        <v>0</v>
      </c>
      <c r="AG92" s="229">
        <v>60</v>
      </c>
      <c r="AH92" s="229">
        <v>165</v>
      </c>
      <c r="AI92" s="229">
        <v>0</v>
      </c>
      <c r="AJ92" s="229">
        <v>135</v>
      </c>
      <c r="AK92" s="229">
        <v>165</v>
      </c>
      <c r="AL92" s="229">
        <v>0</v>
      </c>
      <c r="AM92" s="229">
        <v>135</v>
      </c>
      <c r="AN92" s="229">
        <v>570</v>
      </c>
      <c r="AO92" s="229">
        <v>0</v>
      </c>
      <c r="AP92" s="229">
        <v>330</v>
      </c>
      <c r="AQ92" s="228">
        <v>4419.45</v>
      </c>
      <c r="AR92" s="228">
        <v>0</v>
      </c>
      <c r="AS92" s="228">
        <v>332.4</v>
      </c>
      <c r="AT92" s="228">
        <v>4751.8499999999995</v>
      </c>
      <c r="AU92" s="229">
        <v>0</v>
      </c>
      <c r="AV92" s="229">
        <v>8</v>
      </c>
      <c r="AW92" s="229">
        <v>13</v>
      </c>
      <c r="AX92" s="229">
        <v>21</v>
      </c>
      <c r="AY92" s="219">
        <v>1491.5789473684208</v>
      </c>
      <c r="AZ92" s="230">
        <v>0</v>
      </c>
      <c r="BA92" s="228">
        <v>85592.228947368436</v>
      </c>
      <c r="BB92" s="229">
        <v>0</v>
      </c>
      <c r="BC92" s="229">
        <v>8</v>
      </c>
      <c r="BD92" s="229">
        <v>13</v>
      </c>
      <c r="BE92" s="231">
        <v>2652</v>
      </c>
      <c r="BF92" s="231">
        <v>0</v>
      </c>
      <c r="BG92" s="232">
        <v>88244.228947368436</v>
      </c>
      <c r="BH92" s="233">
        <v>36768.428728070183</v>
      </c>
      <c r="BI92" s="233">
        <v>29414.742982456144</v>
      </c>
      <c r="BJ92" s="233">
        <v>22061.057236842109</v>
      </c>
      <c r="BK92" s="234">
        <v>0</v>
      </c>
      <c r="BL92" s="233">
        <v>0</v>
      </c>
      <c r="BY92" s="235"/>
      <c r="BZ92" s="235"/>
      <c r="CA92" s="235"/>
    </row>
    <row r="93" spans="1:79" x14ac:dyDescent="0.3">
      <c r="A93" s="216">
        <v>2144</v>
      </c>
      <c r="B93" s="217" t="s">
        <v>380</v>
      </c>
      <c r="C93" s="216">
        <v>39</v>
      </c>
      <c r="D93" s="216">
        <v>39</v>
      </c>
      <c r="E93" s="216">
        <v>39</v>
      </c>
      <c r="F93" s="216">
        <v>0</v>
      </c>
      <c r="G93" s="216">
        <v>0</v>
      </c>
      <c r="H93" s="216">
        <v>0</v>
      </c>
      <c r="I93" s="216">
        <v>585</v>
      </c>
      <c r="J93" s="216">
        <v>585</v>
      </c>
      <c r="K93" s="216">
        <v>585</v>
      </c>
      <c r="L93" s="216">
        <v>0</v>
      </c>
      <c r="M93" s="216">
        <v>0</v>
      </c>
      <c r="N93" s="216">
        <v>0</v>
      </c>
      <c r="O93" s="216">
        <v>0</v>
      </c>
      <c r="P93" s="216">
        <v>0</v>
      </c>
      <c r="Q93" s="216">
        <v>0</v>
      </c>
      <c r="R93" s="216">
        <v>0</v>
      </c>
      <c r="S93" s="216">
        <v>0</v>
      </c>
      <c r="T93" s="216">
        <v>0</v>
      </c>
      <c r="U93" s="216">
        <v>11</v>
      </c>
      <c r="V93" s="216">
        <v>11</v>
      </c>
      <c r="W93" s="216">
        <v>11</v>
      </c>
      <c r="X93" s="216">
        <v>105</v>
      </c>
      <c r="Y93" s="216">
        <v>150</v>
      </c>
      <c r="Z93" s="216">
        <v>165</v>
      </c>
      <c r="AA93" s="216">
        <v>0</v>
      </c>
      <c r="AB93" s="216">
        <v>0</v>
      </c>
      <c r="AC93" s="216">
        <v>0</v>
      </c>
      <c r="AD93" s="228">
        <v>120486.6</v>
      </c>
      <c r="AE93" s="229">
        <v>15</v>
      </c>
      <c r="AF93" s="229">
        <v>225</v>
      </c>
      <c r="AG93" s="229">
        <v>330</v>
      </c>
      <c r="AH93" s="229">
        <v>30</v>
      </c>
      <c r="AI93" s="229">
        <v>150</v>
      </c>
      <c r="AJ93" s="229">
        <v>375</v>
      </c>
      <c r="AK93" s="229">
        <v>30</v>
      </c>
      <c r="AL93" s="229">
        <v>150</v>
      </c>
      <c r="AM93" s="229">
        <v>360</v>
      </c>
      <c r="AN93" s="229">
        <v>75</v>
      </c>
      <c r="AO93" s="229">
        <v>525</v>
      </c>
      <c r="AP93" s="229">
        <v>1065</v>
      </c>
      <c r="AQ93" s="228">
        <v>576.45000000000005</v>
      </c>
      <c r="AR93" s="228">
        <v>1935.75</v>
      </c>
      <c r="AS93" s="228">
        <v>1078.8000000000002</v>
      </c>
      <c r="AT93" s="228">
        <v>3591</v>
      </c>
      <c r="AU93" s="229">
        <v>7</v>
      </c>
      <c r="AV93" s="229">
        <v>1</v>
      </c>
      <c r="AW93" s="229">
        <v>11</v>
      </c>
      <c r="AX93" s="229">
        <v>19</v>
      </c>
      <c r="AY93" s="219">
        <v>1353.8947368421052</v>
      </c>
      <c r="AZ93" s="230">
        <v>0</v>
      </c>
      <c r="BA93" s="228">
        <v>125431.49473684211</v>
      </c>
      <c r="BB93" s="229">
        <v>7</v>
      </c>
      <c r="BC93" s="229">
        <v>10</v>
      </c>
      <c r="BD93" s="229">
        <v>11</v>
      </c>
      <c r="BE93" s="231">
        <v>3600.6000000000004</v>
      </c>
      <c r="BF93" s="231">
        <v>0</v>
      </c>
      <c r="BG93" s="232">
        <v>129032.09473684212</v>
      </c>
      <c r="BH93" s="233">
        <v>53763.372807017549</v>
      </c>
      <c r="BI93" s="233">
        <v>43010.698245614039</v>
      </c>
      <c r="BJ93" s="233">
        <v>32258.02368421053</v>
      </c>
      <c r="BK93" s="234">
        <v>0</v>
      </c>
      <c r="BL93" s="233">
        <v>0</v>
      </c>
      <c r="BY93" s="235"/>
      <c r="BZ93" s="235"/>
      <c r="CA93" s="235"/>
    </row>
    <row r="94" spans="1:79" x14ac:dyDescent="0.3">
      <c r="A94" s="216">
        <v>2146</v>
      </c>
      <c r="B94" s="217" t="s">
        <v>381</v>
      </c>
      <c r="C94" s="216">
        <v>26</v>
      </c>
      <c r="D94" s="216">
        <v>27</v>
      </c>
      <c r="E94" s="216">
        <v>38</v>
      </c>
      <c r="F94" s="216">
        <v>1</v>
      </c>
      <c r="G94" s="216">
        <v>0</v>
      </c>
      <c r="H94" s="216">
        <v>0</v>
      </c>
      <c r="I94" s="216">
        <v>390</v>
      </c>
      <c r="J94" s="216">
        <v>405</v>
      </c>
      <c r="K94" s="216">
        <v>570</v>
      </c>
      <c r="L94" s="216">
        <v>15</v>
      </c>
      <c r="M94" s="216">
        <v>0</v>
      </c>
      <c r="N94" s="216">
        <v>0</v>
      </c>
      <c r="O94" s="216">
        <v>0</v>
      </c>
      <c r="P94" s="216">
        <v>0</v>
      </c>
      <c r="Q94" s="216">
        <v>0</v>
      </c>
      <c r="R94" s="216">
        <v>0</v>
      </c>
      <c r="S94" s="216">
        <v>0</v>
      </c>
      <c r="T94" s="216">
        <v>0</v>
      </c>
      <c r="U94" s="216">
        <v>16</v>
      </c>
      <c r="V94" s="216">
        <v>16</v>
      </c>
      <c r="W94" s="216">
        <v>16</v>
      </c>
      <c r="X94" s="216">
        <v>90</v>
      </c>
      <c r="Y94" s="216">
        <v>150</v>
      </c>
      <c r="Z94" s="216">
        <v>240</v>
      </c>
      <c r="AA94" s="216">
        <v>0</v>
      </c>
      <c r="AB94" s="216">
        <v>0</v>
      </c>
      <c r="AC94" s="216">
        <v>0</v>
      </c>
      <c r="AD94" s="228">
        <v>95039.7</v>
      </c>
      <c r="AE94" s="229">
        <v>0</v>
      </c>
      <c r="AF94" s="229">
        <v>90</v>
      </c>
      <c r="AG94" s="229">
        <v>270</v>
      </c>
      <c r="AH94" s="229">
        <v>15</v>
      </c>
      <c r="AI94" s="229">
        <v>45</v>
      </c>
      <c r="AJ94" s="229">
        <v>315</v>
      </c>
      <c r="AK94" s="229">
        <v>15</v>
      </c>
      <c r="AL94" s="229">
        <v>45</v>
      </c>
      <c r="AM94" s="229">
        <v>450</v>
      </c>
      <c r="AN94" s="229">
        <v>30</v>
      </c>
      <c r="AO94" s="229">
        <v>180</v>
      </c>
      <c r="AP94" s="229">
        <v>1035</v>
      </c>
      <c r="AQ94" s="228">
        <v>228.75</v>
      </c>
      <c r="AR94" s="228">
        <v>665.55</v>
      </c>
      <c r="AS94" s="228">
        <v>1040.3999999999999</v>
      </c>
      <c r="AT94" s="228">
        <v>1934.6999999999998</v>
      </c>
      <c r="AU94" s="229">
        <v>0</v>
      </c>
      <c r="AV94" s="229">
        <v>10</v>
      </c>
      <c r="AW94" s="229">
        <v>16</v>
      </c>
      <c r="AX94" s="229">
        <v>26</v>
      </c>
      <c r="AY94" s="219">
        <v>1847.2631578947367</v>
      </c>
      <c r="AZ94" s="230">
        <v>0</v>
      </c>
      <c r="BA94" s="228">
        <v>98821.663157894727</v>
      </c>
      <c r="BB94" s="229">
        <v>6</v>
      </c>
      <c r="BC94" s="229">
        <v>10</v>
      </c>
      <c r="BD94" s="229">
        <v>16</v>
      </c>
      <c r="BE94" s="231">
        <v>4080</v>
      </c>
      <c r="BF94" s="231">
        <v>0</v>
      </c>
      <c r="BG94" s="232">
        <v>102901.66315789473</v>
      </c>
      <c r="BH94" s="233">
        <v>42875.692982456138</v>
      </c>
      <c r="BI94" s="233">
        <v>34300.554385964911</v>
      </c>
      <c r="BJ94" s="233">
        <v>25725.415789473685</v>
      </c>
      <c r="BK94" s="234">
        <v>0</v>
      </c>
      <c r="BL94" s="233">
        <v>0</v>
      </c>
      <c r="BY94" s="235"/>
      <c r="BZ94" s="235"/>
      <c r="CA94" s="235"/>
    </row>
    <row r="95" spans="1:79" x14ac:dyDescent="0.3">
      <c r="A95" s="216">
        <v>2149</v>
      </c>
      <c r="B95" s="217" t="s">
        <v>382</v>
      </c>
      <c r="C95" s="216">
        <v>21</v>
      </c>
      <c r="D95" s="216">
        <v>24</v>
      </c>
      <c r="E95" s="216">
        <v>25</v>
      </c>
      <c r="F95" s="216">
        <v>0</v>
      </c>
      <c r="G95" s="216">
        <v>0</v>
      </c>
      <c r="H95" s="216">
        <v>0</v>
      </c>
      <c r="I95" s="216">
        <v>315</v>
      </c>
      <c r="J95" s="216">
        <v>360</v>
      </c>
      <c r="K95" s="216">
        <v>375</v>
      </c>
      <c r="L95" s="216">
        <v>0</v>
      </c>
      <c r="M95" s="216">
        <v>0</v>
      </c>
      <c r="N95" s="216">
        <v>0</v>
      </c>
      <c r="O95" s="216">
        <v>0</v>
      </c>
      <c r="P95" s="216">
        <v>0</v>
      </c>
      <c r="Q95" s="216">
        <v>0</v>
      </c>
      <c r="R95" s="216">
        <v>0</v>
      </c>
      <c r="S95" s="216">
        <v>0</v>
      </c>
      <c r="T95" s="216">
        <v>0</v>
      </c>
      <c r="U95" s="216">
        <v>17</v>
      </c>
      <c r="V95" s="216">
        <v>17</v>
      </c>
      <c r="W95" s="216">
        <v>17</v>
      </c>
      <c r="X95" s="216">
        <v>120</v>
      </c>
      <c r="Y95" s="216">
        <v>225</v>
      </c>
      <c r="Z95" s="216">
        <v>255</v>
      </c>
      <c r="AA95" s="216">
        <v>0</v>
      </c>
      <c r="AB95" s="216">
        <v>0</v>
      </c>
      <c r="AC95" s="216">
        <v>0</v>
      </c>
      <c r="AD95" s="228">
        <v>72031.8</v>
      </c>
      <c r="AE95" s="229">
        <v>15</v>
      </c>
      <c r="AF95" s="229">
        <v>75</v>
      </c>
      <c r="AG95" s="229">
        <v>45</v>
      </c>
      <c r="AH95" s="229">
        <v>0</v>
      </c>
      <c r="AI95" s="229">
        <v>105</v>
      </c>
      <c r="AJ95" s="229">
        <v>60</v>
      </c>
      <c r="AK95" s="229">
        <v>15</v>
      </c>
      <c r="AL95" s="229">
        <v>90</v>
      </c>
      <c r="AM95" s="229">
        <v>75</v>
      </c>
      <c r="AN95" s="229">
        <v>30</v>
      </c>
      <c r="AO95" s="229">
        <v>270</v>
      </c>
      <c r="AP95" s="229">
        <v>180</v>
      </c>
      <c r="AQ95" s="228">
        <v>228.75</v>
      </c>
      <c r="AR95" s="228">
        <v>991.8</v>
      </c>
      <c r="AS95" s="228">
        <v>181.20000000000002</v>
      </c>
      <c r="AT95" s="228">
        <v>1401.75</v>
      </c>
      <c r="AU95" s="229">
        <v>8</v>
      </c>
      <c r="AV95" s="229">
        <v>15</v>
      </c>
      <c r="AW95" s="229">
        <v>17</v>
      </c>
      <c r="AX95" s="229">
        <v>40</v>
      </c>
      <c r="AY95" s="219">
        <v>2885.6315789473683</v>
      </c>
      <c r="AZ95" s="230">
        <v>0</v>
      </c>
      <c r="BA95" s="228">
        <v>76319.181578947377</v>
      </c>
      <c r="BB95" s="229">
        <v>8</v>
      </c>
      <c r="BC95" s="229">
        <v>15</v>
      </c>
      <c r="BD95" s="229">
        <v>17</v>
      </c>
      <c r="BE95" s="231">
        <v>5130.6000000000004</v>
      </c>
      <c r="BF95" s="231">
        <v>0</v>
      </c>
      <c r="BG95" s="232">
        <v>81449.781578947383</v>
      </c>
      <c r="BH95" s="233">
        <v>33937.408991228076</v>
      </c>
      <c r="BI95" s="233">
        <v>27149.927192982461</v>
      </c>
      <c r="BJ95" s="233">
        <v>20362.445394736846</v>
      </c>
      <c r="BK95" s="234">
        <v>0</v>
      </c>
      <c r="BL95" s="233">
        <v>0</v>
      </c>
      <c r="BY95" s="235"/>
      <c r="BZ95" s="235"/>
      <c r="CA95" s="235"/>
    </row>
    <row r="96" spans="1:79" x14ac:dyDescent="0.3">
      <c r="A96" s="216">
        <v>2150</v>
      </c>
      <c r="B96" s="217" t="s">
        <v>383</v>
      </c>
      <c r="C96" s="216">
        <v>18</v>
      </c>
      <c r="D96" s="216">
        <v>24</v>
      </c>
      <c r="E96" s="216">
        <v>25</v>
      </c>
      <c r="F96" s="216">
        <v>0</v>
      </c>
      <c r="G96" s="216">
        <v>0</v>
      </c>
      <c r="H96" s="216">
        <v>0</v>
      </c>
      <c r="I96" s="216">
        <v>270</v>
      </c>
      <c r="J96" s="216">
        <v>360</v>
      </c>
      <c r="K96" s="216">
        <v>375</v>
      </c>
      <c r="L96" s="216">
        <v>0</v>
      </c>
      <c r="M96" s="216">
        <v>0</v>
      </c>
      <c r="N96" s="216">
        <v>0</v>
      </c>
      <c r="O96" s="216">
        <v>0</v>
      </c>
      <c r="P96" s="216">
        <v>0</v>
      </c>
      <c r="Q96" s="216">
        <v>0</v>
      </c>
      <c r="R96" s="216">
        <v>0</v>
      </c>
      <c r="S96" s="216">
        <v>0</v>
      </c>
      <c r="T96" s="216">
        <v>0</v>
      </c>
      <c r="U96" s="216">
        <v>9</v>
      </c>
      <c r="V96" s="216">
        <v>9</v>
      </c>
      <c r="W96" s="216">
        <v>9</v>
      </c>
      <c r="X96" s="216">
        <v>0</v>
      </c>
      <c r="Y96" s="216">
        <v>0</v>
      </c>
      <c r="Z96" s="216">
        <v>135</v>
      </c>
      <c r="AA96" s="216">
        <v>0</v>
      </c>
      <c r="AB96" s="216">
        <v>0</v>
      </c>
      <c r="AC96" s="216">
        <v>0</v>
      </c>
      <c r="AD96" s="228">
        <v>68861.100000000006</v>
      </c>
      <c r="AE96" s="229">
        <v>45</v>
      </c>
      <c r="AF96" s="229">
        <v>150</v>
      </c>
      <c r="AG96" s="229">
        <v>15</v>
      </c>
      <c r="AH96" s="229">
        <v>0</v>
      </c>
      <c r="AI96" s="229">
        <v>120</v>
      </c>
      <c r="AJ96" s="229">
        <v>120</v>
      </c>
      <c r="AK96" s="229">
        <v>30</v>
      </c>
      <c r="AL96" s="229">
        <v>120</v>
      </c>
      <c r="AM96" s="229">
        <v>120</v>
      </c>
      <c r="AN96" s="229">
        <v>75</v>
      </c>
      <c r="AO96" s="229">
        <v>390</v>
      </c>
      <c r="AP96" s="229">
        <v>255</v>
      </c>
      <c r="AQ96" s="228">
        <v>576.45000000000005</v>
      </c>
      <c r="AR96" s="228">
        <v>1435.5</v>
      </c>
      <c r="AS96" s="228">
        <v>255.6</v>
      </c>
      <c r="AT96" s="228">
        <v>2267.5500000000002</v>
      </c>
      <c r="AU96" s="229">
        <v>0</v>
      </c>
      <c r="AV96" s="229">
        <v>0</v>
      </c>
      <c r="AW96" s="229">
        <v>9</v>
      </c>
      <c r="AX96" s="229">
        <v>9</v>
      </c>
      <c r="AY96" s="219">
        <v>619.57894736842104</v>
      </c>
      <c r="AZ96" s="230">
        <v>0</v>
      </c>
      <c r="BA96" s="228">
        <v>71748.228947368436</v>
      </c>
      <c r="BB96" s="229">
        <v>0</v>
      </c>
      <c r="BC96" s="229">
        <v>0</v>
      </c>
      <c r="BD96" s="229">
        <v>9</v>
      </c>
      <c r="BE96" s="231">
        <v>1101.6000000000001</v>
      </c>
      <c r="BF96" s="231">
        <v>0</v>
      </c>
      <c r="BG96" s="232">
        <v>72849.828947368442</v>
      </c>
      <c r="BH96" s="233">
        <v>30354.095394736851</v>
      </c>
      <c r="BI96" s="233">
        <v>24283.276315789481</v>
      </c>
      <c r="BJ96" s="233">
        <v>18212.45723684211</v>
      </c>
      <c r="BK96" s="234">
        <v>0</v>
      </c>
      <c r="BL96" s="233">
        <v>0</v>
      </c>
      <c r="BY96" s="235"/>
      <c r="BZ96" s="235"/>
      <c r="CA96" s="235"/>
    </row>
    <row r="97" spans="1:79" x14ac:dyDescent="0.3">
      <c r="A97" s="216">
        <v>2156</v>
      </c>
      <c r="B97" s="217" t="s">
        <v>384</v>
      </c>
      <c r="C97" s="216">
        <v>21</v>
      </c>
      <c r="D97" s="216">
        <v>22</v>
      </c>
      <c r="E97" s="216">
        <v>25</v>
      </c>
      <c r="F97" s="216">
        <v>0</v>
      </c>
      <c r="G97" s="216">
        <v>0</v>
      </c>
      <c r="H97" s="216">
        <v>0</v>
      </c>
      <c r="I97" s="216">
        <v>315</v>
      </c>
      <c r="J97" s="216">
        <v>330</v>
      </c>
      <c r="K97" s="216">
        <v>375</v>
      </c>
      <c r="L97" s="216">
        <v>0</v>
      </c>
      <c r="M97" s="216">
        <v>0</v>
      </c>
      <c r="N97" s="216">
        <v>0</v>
      </c>
      <c r="O97" s="216">
        <v>0</v>
      </c>
      <c r="P97" s="216">
        <v>0</v>
      </c>
      <c r="Q97" s="216">
        <v>0</v>
      </c>
      <c r="R97" s="216">
        <v>0</v>
      </c>
      <c r="S97" s="216">
        <v>0</v>
      </c>
      <c r="T97" s="216">
        <v>0</v>
      </c>
      <c r="U97" s="216">
        <v>13</v>
      </c>
      <c r="V97" s="216">
        <v>13</v>
      </c>
      <c r="W97" s="216">
        <v>13</v>
      </c>
      <c r="X97" s="216">
        <v>60</v>
      </c>
      <c r="Y97" s="216">
        <v>150</v>
      </c>
      <c r="Z97" s="216">
        <v>195</v>
      </c>
      <c r="AA97" s="216">
        <v>0</v>
      </c>
      <c r="AB97" s="216">
        <v>0</v>
      </c>
      <c r="AC97" s="216">
        <v>0</v>
      </c>
      <c r="AD97" s="228">
        <v>70080.600000000006</v>
      </c>
      <c r="AE97" s="229">
        <v>90</v>
      </c>
      <c r="AF97" s="229">
        <v>75</v>
      </c>
      <c r="AG97" s="229">
        <v>60</v>
      </c>
      <c r="AH97" s="229">
        <v>120</v>
      </c>
      <c r="AI97" s="229">
        <v>75</v>
      </c>
      <c r="AJ97" s="229">
        <v>45</v>
      </c>
      <c r="AK97" s="229">
        <v>135</v>
      </c>
      <c r="AL97" s="229">
        <v>90</v>
      </c>
      <c r="AM97" s="229">
        <v>75</v>
      </c>
      <c r="AN97" s="229">
        <v>345</v>
      </c>
      <c r="AO97" s="229">
        <v>240</v>
      </c>
      <c r="AP97" s="229">
        <v>180</v>
      </c>
      <c r="AQ97" s="228">
        <v>2653.5</v>
      </c>
      <c r="AR97" s="228">
        <v>878.7</v>
      </c>
      <c r="AS97" s="228">
        <v>181.20000000000002</v>
      </c>
      <c r="AT97" s="228">
        <v>3713.3999999999996</v>
      </c>
      <c r="AU97" s="229">
        <v>4</v>
      </c>
      <c r="AV97" s="229">
        <v>10</v>
      </c>
      <c r="AW97" s="229">
        <v>13</v>
      </c>
      <c r="AX97" s="229">
        <v>27</v>
      </c>
      <c r="AY97" s="219">
        <v>1939.0526315789473</v>
      </c>
      <c r="AZ97" s="230">
        <v>0</v>
      </c>
      <c r="BA97" s="228">
        <v>75733.052631578947</v>
      </c>
      <c r="BB97" s="229">
        <v>4</v>
      </c>
      <c r="BC97" s="229">
        <v>10</v>
      </c>
      <c r="BD97" s="229">
        <v>13</v>
      </c>
      <c r="BE97" s="231">
        <v>3447.6000000000004</v>
      </c>
      <c r="BF97" s="231">
        <v>0</v>
      </c>
      <c r="BG97" s="232">
        <v>79180.652631578952</v>
      </c>
      <c r="BH97" s="233">
        <v>32991.938596491229</v>
      </c>
      <c r="BI97" s="233">
        <v>26393.550877192985</v>
      </c>
      <c r="BJ97" s="233">
        <v>19795.163157894738</v>
      </c>
      <c r="BK97" s="234">
        <v>0</v>
      </c>
      <c r="BL97" s="233">
        <v>0</v>
      </c>
      <c r="BY97" s="235"/>
      <c r="BZ97" s="235"/>
      <c r="CA97" s="235"/>
    </row>
    <row r="98" spans="1:79" x14ac:dyDescent="0.3">
      <c r="A98" s="216">
        <v>2157</v>
      </c>
      <c r="B98" s="217" t="s">
        <v>385</v>
      </c>
      <c r="C98" s="216">
        <v>28</v>
      </c>
      <c r="D98" s="216">
        <v>26</v>
      </c>
      <c r="E98" s="216">
        <v>28</v>
      </c>
      <c r="F98" s="216">
        <v>10</v>
      </c>
      <c r="G98" s="216">
        <v>12</v>
      </c>
      <c r="H98" s="216">
        <v>12</v>
      </c>
      <c r="I98" s="216">
        <v>420</v>
      </c>
      <c r="J98" s="216">
        <v>390</v>
      </c>
      <c r="K98" s="216">
        <v>420</v>
      </c>
      <c r="L98" s="216">
        <v>150</v>
      </c>
      <c r="M98" s="216">
        <v>180</v>
      </c>
      <c r="N98" s="216">
        <v>180</v>
      </c>
      <c r="O98" s="216">
        <v>0</v>
      </c>
      <c r="P98" s="216">
        <v>0</v>
      </c>
      <c r="Q98" s="216">
        <v>0</v>
      </c>
      <c r="R98" s="216">
        <v>0</v>
      </c>
      <c r="S98" s="216">
        <v>0</v>
      </c>
      <c r="T98" s="216">
        <v>0</v>
      </c>
      <c r="U98" s="216">
        <v>5</v>
      </c>
      <c r="V98" s="216">
        <v>5</v>
      </c>
      <c r="W98" s="216">
        <v>5</v>
      </c>
      <c r="X98" s="216">
        <v>90</v>
      </c>
      <c r="Y98" s="216">
        <v>45</v>
      </c>
      <c r="Z98" s="216">
        <v>75</v>
      </c>
      <c r="AA98" s="216">
        <v>0</v>
      </c>
      <c r="AB98" s="216">
        <v>0</v>
      </c>
      <c r="AC98" s="216">
        <v>0</v>
      </c>
      <c r="AD98" s="228">
        <v>119511</v>
      </c>
      <c r="AE98" s="229">
        <v>45</v>
      </c>
      <c r="AF98" s="229">
        <v>15</v>
      </c>
      <c r="AG98" s="229">
        <v>15</v>
      </c>
      <c r="AH98" s="229">
        <v>15</v>
      </c>
      <c r="AI98" s="229">
        <v>0</v>
      </c>
      <c r="AJ98" s="229">
        <v>30</v>
      </c>
      <c r="AK98" s="229">
        <v>15</v>
      </c>
      <c r="AL98" s="229">
        <v>0</v>
      </c>
      <c r="AM98" s="229">
        <v>30</v>
      </c>
      <c r="AN98" s="229">
        <v>75</v>
      </c>
      <c r="AO98" s="229">
        <v>15</v>
      </c>
      <c r="AP98" s="229">
        <v>75</v>
      </c>
      <c r="AQ98" s="228">
        <v>585.59999999999991</v>
      </c>
      <c r="AR98" s="228">
        <v>56.55</v>
      </c>
      <c r="AS98" s="228">
        <v>75.599999999999994</v>
      </c>
      <c r="AT98" s="228">
        <v>717.74999999999989</v>
      </c>
      <c r="AU98" s="229">
        <v>6</v>
      </c>
      <c r="AV98" s="229">
        <v>0</v>
      </c>
      <c r="AW98" s="229">
        <v>5</v>
      </c>
      <c r="AX98" s="229">
        <v>11</v>
      </c>
      <c r="AY98" s="219">
        <v>791.68421052631584</v>
      </c>
      <c r="AZ98" s="230">
        <v>0</v>
      </c>
      <c r="BA98" s="228">
        <v>121020.43421052632</v>
      </c>
      <c r="BB98" s="229">
        <v>6</v>
      </c>
      <c r="BC98" s="229">
        <v>3</v>
      </c>
      <c r="BD98" s="229">
        <v>5</v>
      </c>
      <c r="BE98" s="231">
        <v>1805.4</v>
      </c>
      <c r="BF98" s="231">
        <v>0</v>
      </c>
      <c r="BG98" s="232">
        <v>122825.83421052631</v>
      </c>
      <c r="BH98" s="233">
        <v>51177.430921052626</v>
      </c>
      <c r="BI98" s="233">
        <v>40941.944736842102</v>
      </c>
      <c r="BJ98" s="233">
        <v>30706.458552631579</v>
      </c>
      <c r="BK98" s="234">
        <v>0</v>
      </c>
      <c r="BL98" s="233">
        <v>0</v>
      </c>
      <c r="BY98" s="235"/>
      <c r="BZ98" s="235"/>
      <c r="CA98" s="235"/>
    </row>
    <row r="99" spans="1:79" x14ac:dyDescent="0.3">
      <c r="A99" s="216">
        <v>2161</v>
      </c>
      <c r="B99" s="217" t="s">
        <v>386</v>
      </c>
      <c r="C99" s="216">
        <v>38</v>
      </c>
      <c r="D99" s="216">
        <v>28</v>
      </c>
      <c r="E99" s="216">
        <v>38</v>
      </c>
      <c r="F99" s="216">
        <v>13</v>
      </c>
      <c r="G99" s="216">
        <v>11</v>
      </c>
      <c r="H99" s="216">
        <v>11</v>
      </c>
      <c r="I99" s="216">
        <v>570</v>
      </c>
      <c r="J99" s="216">
        <v>420</v>
      </c>
      <c r="K99" s="216">
        <v>570</v>
      </c>
      <c r="L99" s="216">
        <v>195</v>
      </c>
      <c r="M99" s="216">
        <v>165</v>
      </c>
      <c r="N99" s="216">
        <v>165</v>
      </c>
      <c r="O99" s="216">
        <v>0</v>
      </c>
      <c r="P99" s="216">
        <v>0</v>
      </c>
      <c r="Q99" s="216">
        <v>0</v>
      </c>
      <c r="R99" s="216">
        <v>0</v>
      </c>
      <c r="S99" s="216">
        <v>0</v>
      </c>
      <c r="T99" s="216">
        <v>0</v>
      </c>
      <c r="U99" s="216">
        <v>16</v>
      </c>
      <c r="V99" s="216">
        <v>16</v>
      </c>
      <c r="W99" s="216">
        <v>16</v>
      </c>
      <c r="X99" s="216">
        <v>165</v>
      </c>
      <c r="Y99" s="216">
        <v>195</v>
      </c>
      <c r="Z99" s="216">
        <v>240</v>
      </c>
      <c r="AA99" s="216">
        <v>15</v>
      </c>
      <c r="AB99" s="216">
        <v>15</v>
      </c>
      <c r="AC99" s="216">
        <v>15</v>
      </c>
      <c r="AD99" s="228">
        <v>143738.4</v>
      </c>
      <c r="AE99" s="229">
        <v>60</v>
      </c>
      <c r="AF99" s="229">
        <v>60</v>
      </c>
      <c r="AG99" s="229">
        <v>255</v>
      </c>
      <c r="AH99" s="229">
        <v>75</v>
      </c>
      <c r="AI99" s="229">
        <v>30</v>
      </c>
      <c r="AJ99" s="229">
        <v>150</v>
      </c>
      <c r="AK99" s="229">
        <v>105</v>
      </c>
      <c r="AL99" s="229">
        <v>30</v>
      </c>
      <c r="AM99" s="229">
        <v>165</v>
      </c>
      <c r="AN99" s="229">
        <v>240</v>
      </c>
      <c r="AO99" s="229">
        <v>120</v>
      </c>
      <c r="AP99" s="229">
        <v>570</v>
      </c>
      <c r="AQ99" s="228">
        <v>1839.1499999999999</v>
      </c>
      <c r="AR99" s="228">
        <v>443.7</v>
      </c>
      <c r="AS99" s="228">
        <v>579.6</v>
      </c>
      <c r="AT99" s="228">
        <v>2862.45</v>
      </c>
      <c r="AU99" s="229">
        <v>0</v>
      </c>
      <c r="AV99" s="229">
        <v>0</v>
      </c>
      <c r="AW99" s="229">
        <v>0</v>
      </c>
      <c r="AX99" s="229">
        <v>0</v>
      </c>
      <c r="AY99" s="219">
        <v>0</v>
      </c>
      <c r="AZ99" s="230">
        <v>0</v>
      </c>
      <c r="BA99" s="228">
        <v>146600.85</v>
      </c>
      <c r="BB99" s="229">
        <v>11</v>
      </c>
      <c r="BC99" s="229">
        <v>13</v>
      </c>
      <c r="BD99" s="229">
        <v>16</v>
      </c>
      <c r="BE99" s="231">
        <v>5140.8000000000011</v>
      </c>
      <c r="BF99" s="231">
        <v>0</v>
      </c>
      <c r="BG99" s="232">
        <v>151741.65</v>
      </c>
      <c r="BH99" s="233">
        <v>63225.687499999993</v>
      </c>
      <c r="BI99" s="233">
        <v>50580.549999999996</v>
      </c>
      <c r="BJ99" s="233">
        <v>37935.412499999999</v>
      </c>
      <c r="BK99" s="234">
        <v>0</v>
      </c>
      <c r="BL99" s="233">
        <v>0</v>
      </c>
      <c r="BY99" s="235"/>
      <c r="BZ99" s="235"/>
      <c r="CA99" s="235"/>
    </row>
    <row r="100" spans="1:79" x14ac:dyDescent="0.3">
      <c r="A100" s="216">
        <v>2162</v>
      </c>
      <c r="B100" s="217" t="s">
        <v>387</v>
      </c>
      <c r="C100" s="216">
        <v>25</v>
      </c>
      <c r="D100" s="216">
        <v>16</v>
      </c>
      <c r="E100" s="216">
        <v>20</v>
      </c>
      <c r="F100" s="216">
        <v>0</v>
      </c>
      <c r="G100" s="216">
        <v>0</v>
      </c>
      <c r="H100" s="216">
        <v>0</v>
      </c>
      <c r="I100" s="216">
        <v>375</v>
      </c>
      <c r="J100" s="216">
        <v>240</v>
      </c>
      <c r="K100" s="216">
        <v>300</v>
      </c>
      <c r="L100" s="216">
        <v>0</v>
      </c>
      <c r="M100" s="216">
        <v>0</v>
      </c>
      <c r="N100" s="216">
        <v>0</v>
      </c>
      <c r="O100" s="216">
        <v>0</v>
      </c>
      <c r="P100" s="216">
        <v>0</v>
      </c>
      <c r="Q100" s="216">
        <v>0</v>
      </c>
      <c r="R100" s="216">
        <v>0</v>
      </c>
      <c r="S100" s="216">
        <v>0</v>
      </c>
      <c r="T100" s="216">
        <v>0</v>
      </c>
      <c r="U100" s="216">
        <v>2</v>
      </c>
      <c r="V100" s="216">
        <v>2</v>
      </c>
      <c r="W100" s="216">
        <v>2</v>
      </c>
      <c r="X100" s="216">
        <v>90</v>
      </c>
      <c r="Y100" s="216">
        <v>30</v>
      </c>
      <c r="Z100" s="216">
        <v>30</v>
      </c>
      <c r="AA100" s="216">
        <v>0</v>
      </c>
      <c r="AB100" s="216">
        <v>0</v>
      </c>
      <c r="AC100" s="216">
        <v>0</v>
      </c>
      <c r="AD100" s="228">
        <v>63170.1</v>
      </c>
      <c r="AE100" s="229">
        <v>30</v>
      </c>
      <c r="AF100" s="229">
        <v>300</v>
      </c>
      <c r="AG100" s="229">
        <v>30</v>
      </c>
      <c r="AH100" s="229">
        <v>30</v>
      </c>
      <c r="AI100" s="229">
        <v>150</v>
      </c>
      <c r="AJ100" s="229">
        <v>45</v>
      </c>
      <c r="AK100" s="229">
        <v>30</v>
      </c>
      <c r="AL100" s="229">
        <v>210</v>
      </c>
      <c r="AM100" s="229">
        <v>45</v>
      </c>
      <c r="AN100" s="229">
        <v>90</v>
      </c>
      <c r="AO100" s="229">
        <v>660</v>
      </c>
      <c r="AP100" s="229">
        <v>120</v>
      </c>
      <c r="AQ100" s="228">
        <v>695.4</v>
      </c>
      <c r="AR100" s="228">
        <v>2427.3000000000002</v>
      </c>
      <c r="AS100" s="228">
        <v>121.2</v>
      </c>
      <c r="AT100" s="228">
        <v>3243.9</v>
      </c>
      <c r="AU100" s="229">
        <v>1</v>
      </c>
      <c r="AV100" s="229">
        <v>0</v>
      </c>
      <c r="AW100" s="229">
        <v>1</v>
      </c>
      <c r="AX100" s="229">
        <v>2</v>
      </c>
      <c r="AY100" s="219">
        <v>143.42105263157896</v>
      </c>
      <c r="AZ100" s="230">
        <v>0</v>
      </c>
      <c r="BA100" s="228">
        <v>66557.421052631573</v>
      </c>
      <c r="BB100" s="229">
        <v>6</v>
      </c>
      <c r="BC100" s="229">
        <v>2</v>
      </c>
      <c r="BD100" s="229">
        <v>2</v>
      </c>
      <c r="BE100" s="231">
        <v>1305.6000000000001</v>
      </c>
      <c r="BF100" s="231">
        <v>0</v>
      </c>
      <c r="BG100" s="232">
        <v>67863.021052631579</v>
      </c>
      <c r="BH100" s="233">
        <v>28276.258771929824</v>
      </c>
      <c r="BI100" s="233">
        <v>22621.00701754386</v>
      </c>
      <c r="BJ100" s="233">
        <v>16965.755263157895</v>
      </c>
      <c r="BK100" s="234">
        <v>0</v>
      </c>
      <c r="BL100" s="233">
        <v>0</v>
      </c>
      <c r="BY100" s="235"/>
      <c r="BZ100" s="235"/>
      <c r="CA100" s="235"/>
    </row>
    <row r="101" spans="1:79" x14ac:dyDescent="0.3">
      <c r="A101" s="216">
        <v>2169</v>
      </c>
      <c r="B101" s="217" t="s">
        <v>388</v>
      </c>
      <c r="C101" s="216">
        <v>45</v>
      </c>
      <c r="D101" s="216">
        <v>17</v>
      </c>
      <c r="E101" s="216">
        <v>28</v>
      </c>
      <c r="F101" s="216">
        <v>12</v>
      </c>
      <c r="G101" s="216">
        <v>2</v>
      </c>
      <c r="H101" s="216">
        <v>4</v>
      </c>
      <c r="I101" s="216">
        <v>675</v>
      </c>
      <c r="J101" s="216">
        <v>255</v>
      </c>
      <c r="K101" s="216">
        <v>420</v>
      </c>
      <c r="L101" s="216">
        <v>180</v>
      </c>
      <c r="M101" s="216">
        <v>30</v>
      </c>
      <c r="N101" s="216">
        <v>60</v>
      </c>
      <c r="O101" s="216">
        <v>0</v>
      </c>
      <c r="P101" s="216">
        <v>0</v>
      </c>
      <c r="Q101" s="216">
        <v>0</v>
      </c>
      <c r="R101" s="216">
        <v>0</v>
      </c>
      <c r="S101" s="216">
        <v>0</v>
      </c>
      <c r="T101" s="216">
        <v>0</v>
      </c>
      <c r="U101" s="216">
        <v>17</v>
      </c>
      <c r="V101" s="216">
        <v>17</v>
      </c>
      <c r="W101" s="216">
        <v>17</v>
      </c>
      <c r="X101" s="216">
        <v>330</v>
      </c>
      <c r="Y101" s="216">
        <v>135</v>
      </c>
      <c r="Z101" s="216">
        <v>255</v>
      </c>
      <c r="AA101" s="216">
        <v>15</v>
      </c>
      <c r="AB101" s="216">
        <v>15</v>
      </c>
      <c r="AC101" s="216">
        <v>15</v>
      </c>
      <c r="AD101" s="228">
        <v>112600.5</v>
      </c>
      <c r="AE101" s="229">
        <v>225</v>
      </c>
      <c r="AF101" s="229">
        <v>150</v>
      </c>
      <c r="AG101" s="229">
        <v>210</v>
      </c>
      <c r="AH101" s="229">
        <v>120</v>
      </c>
      <c r="AI101" s="229">
        <v>45</v>
      </c>
      <c r="AJ101" s="229">
        <v>60</v>
      </c>
      <c r="AK101" s="229">
        <v>150</v>
      </c>
      <c r="AL101" s="229">
        <v>90</v>
      </c>
      <c r="AM101" s="229">
        <v>105</v>
      </c>
      <c r="AN101" s="229">
        <v>495</v>
      </c>
      <c r="AO101" s="229">
        <v>285</v>
      </c>
      <c r="AP101" s="229">
        <v>375</v>
      </c>
      <c r="AQ101" s="228">
        <v>3833.85</v>
      </c>
      <c r="AR101" s="228">
        <v>1048.3499999999999</v>
      </c>
      <c r="AS101" s="228">
        <v>381.6</v>
      </c>
      <c r="AT101" s="228">
        <v>5263.8</v>
      </c>
      <c r="AU101" s="229">
        <v>22</v>
      </c>
      <c r="AV101" s="229">
        <v>0</v>
      </c>
      <c r="AW101" s="229">
        <v>1</v>
      </c>
      <c r="AX101" s="229">
        <v>23</v>
      </c>
      <c r="AY101" s="219">
        <v>1709.578947368421</v>
      </c>
      <c r="AZ101" s="230">
        <v>0</v>
      </c>
      <c r="BA101" s="228">
        <v>119573.87894736843</v>
      </c>
      <c r="BB101" s="229">
        <v>22</v>
      </c>
      <c r="BC101" s="229">
        <v>9</v>
      </c>
      <c r="BD101" s="229">
        <v>17</v>
      </c>
      <c r="BE101" s="231">
        <v>6191.4000000000015</v>
      </c>
      <c r="BF101" s="231">
        <v>0</v>
      </c>
      <c r="BG101" s="232">
        <v>125765.27894736844</v>
      </c>
      <c r="BH101" s="233">
        <v>52402.199561403511</v>
      </c>
      <c r="BI101" s="233">
        <v>41921.759649122811</v>
      </c>
      <c r="BJ101" s="233">
        <v>31441.31973684211</v>
      </c>
      <c r="BK101" s="234">
        <v>0</v>
      </c>
      <c r="BL101" s="233">
        <v>0</v>
      </c>
      <c r="BY101" s="235"/>
      <c r="BZ101" s="235"/>
      <c r="CA101" s="235"/>
    </row>
    <row r="102" spans="1:79" x14ac:dyDescent="0.3">
      <c r="A102" s="216">
        <v>2170</v>
      </c>
      <c r="B102" s="217" t="s">
        <v>389</v>
      </c>
      <c r="C102" s="216">
        <v>53</v>
      </c>
      <c r="D102" s="216">
        <v>34</v>
      </c>
      <c r="E102" s="216">
        <v>47</v>
      </c>
      <c r="F102" s="216">
        <v>1</v>
      </c>
      <c r="G102" s="216">
        <v>2</v>
      </c>
      <c r="H102" s="216">
        <v>2</v>
      </c>
      <c r="I102" s="216">
        <v>795</v>
      </c>
      <c r="J102" s="216">
        <v>510</v>
      </c>
      <c r="K102" s="216">
        <v>705</v>
      </c>
      <c r="L102" s="216">
        <v>15</v>
      </c>
      <c r="M102" s="216">
        <v>30</v>
      </c>
      <c r="N102" s="216">
        <v>30</v>
      </c>
      <c r="O102" s="216">
        <v>8</v>
      </c>
      <c r="P102" s="216">
        <v>5</v>
      </c>
      <c r="Q102" s="216">
        <v>14</v>
      </c>
      <c r="R102" s="216">
        <v>120</v>
      </c>
      <c r="S102" s="216">
        <v>75</v>
      </c>
      <c r="T102" s="216">
        <v>210</v>
      </c>
      <c r="U102" s="216">
        <v>21</v>
      </c>
      <c r="V102" s="216">
        <v>21</v>
      </c>
      <c r="W102" s="216">
        <v>21</v>
      </c>
      <c r="X102" s="216">
        <v>0</v>
      </c>
      <c r="Y102" s="216">
        <v>0</v>
      </c>
      <c r="Z102" s="216">
        <v>315</v>
      </c>
      <c r="AA102" s="216">
        <v>15</v>
      </c>
      <c r="AB102" s="216">
        <v>15</v>
      </c>
      <c r="AC102" s="216">
        <v>15</v>
      </c>
      <c r="AD102" s="228">
        <v>143982.29999999999</v>
      </c>
      <c r="AE102" s="229">
        <v>390</v>
      </c>
      <c r="AF102" s="229">
        <v>165</v>
      </c>
      <c r="AG102" s="229">
        <v>210</v>
      </c>
      <c r="AH102" s="229">
        <v>210</v>
      </c>
      <c r="AI102" s="229">
        <v>105</v>
      </c>
      <c r="AJ102" s="229">
        <v>165</v>
      </c>
      <c r="AK102" s="229">
        <v>300</v>
      </c>
      <c r="AL102" s="229">
        <v>135</v>
      </c>
      <c r="AM102" s="229">
        <v>240</v>
      </c>
      <c r="AN102" s="229">
        <v>900</v>
      </c>
      <c r="AO102" s="229">
        <v>405</v>
      </c>
      <c r="AP102" s="229">
        <v>615</v>
      </c>
      <c r="AQ102" s="228">
        <v>6954</v>
      </c>
      <c r="AR102" s="228">
        <v>1487.6999999999998</v>
      </c>
      <c r="AS102" s="228">
        <v>620.4</v>
      </c>
      <c r="AT102" s="228">
        <v>9062.1</v>
      </c>
      <c r="AU102" s="229">
        <v>0</v>
      </c>
      <c r="AV102" s="229">
        <v>0</v>
      </c>
      <c r="AW102" s="229">
        <v>21</v>
      </c>
      <c r="AX102" s="229">
        <v>21</v>
      </c>
      <c r="AY102" s="219">
        <v>1445.6842105263156</v>
      </c>
      <c r="AZ102" s="230">
        <v>42350.400000000001</v>
      </c>
      <c r="BA102" s="228">
        <v>196840.48421052631</v>
      </c>
      <c r="BB102" s="229">
        <v>0</v>
      </c>
      <c r="BC102" s="229">
        <v>0</v>
      </c>
      <c r="BD102" s="229">
        <v>21</v>
      </c>
      <c r="BE102" s="231">
        <v>2570.4</v>
      </c>
      <c r="BF102" s="231">
        <v>0</v>
      </c>
      <c r="BG102" s="232">
        <v>199410.8842105263</v>
      </c>
      <c r="BH102" s="233">
        <v>83087.868421052626</v>
      </c>
      <c r="BI102" s="233">
        <v>66470.294736842101</v>
      </c>
      <c r="BJ102" s="233">
        <v>49852.721052631576</v>
      </c>
      <c r="BK102" s="234">
        <v>0</v>
      </c>
      <c r="BL102" s="233">
        <v>0</v>
      </c>
      <c r="BY102" s="235"/>
      <c r="BZ102" s="235"/>
      <c r="CA102" s="235"/>
    </row>
    <row r="103" spans="1:79" x14ac:dyDescent="0.3">
      <c r="A103" s="216">
        <v>2171</v>
      </c>
      <c r="B103" s="217" t="s">
        <v>390</v>
      </c>
      <c r="C103" s="216">
        <v>0</v>
      </c>
      <c r="D103" s="216">
        <v>21</v>
      </c>
      <c r="E103" s="216">
        <v>32</v>
      </c>
      <c r="F103" s="216">
        <v>0</v>
      </c>
      <c r="G103" s="216">
        <v>0</v>
      </c>
      <c r="H103" s="216">
        <v>0</v>
      </c>
      <c r="I103" s="216">
        <v>0</v>
      </c>
      <c r="J103" s="216">
        <v>315</v>
      </c>
      <c r="K103" s="216">
        <v>480</v>
      </c>
      <c r="L103" s="216">
        <v>0</v>
      </c>
      <c r="M103" s="216">
        <v>0</v>
      </c>
      <c r="N103" s="216">
        <v>0</v>
      </c>
      <c r="O103" s="216">
        <v>0</v>
      </c>
      <c r="P103" s="216">
        <v>0</v>
      </c>
      <c r="Q103" s="216">
        <v>0</v>
      </c>
      <c r="R103" s="216">
        <v>0</v>
      </c>
      <c r="S103" s="216">
        <v>0</v>
      </c>
      <c r="T103" s="216">
        <v>0</v>
      </c>
      <c r="U103" s="216">
        <v>7</v>
      </c>
      <c r="V103" s="216">
        <v>7</v>
      </c>
      <c r="W103" s="216">
        <v>7</v>
      </c>
      <c r="X103" s="216">
        <v>0</v>
      </c>
      <c r="Y103" s="216">
        <v>45</v>
      </c>
      <c r="Z103" s="216">
        <v>105</v>
      </c>
      <c r="AA103" s="216">
        <v>0</v>
      </c>
      <c r="AB103" s="216">
        <v>0</v>
      </c>
      <c r="AC103" s="216">
        <v>0</v>
      </c>
      <c r="AD103" s="228">
        <v>54308.4</v>
      </c>
      <c r="AE103" s="229">
        <v>0</v>
      </c>
      <c r="AF103" s="229">
        <v>0</v>
      </c>
      <c r="AG103" s="229">
        <v>0</v>
      </c>
      <c r="AH103" s="229">
        <v>15</v>
      </c>
      <c r="AI103" s="229">
        <v>0</v>
      </c>
      <c r="AJ103" s="229">
        <v>300</v>
      </c>
      <c r="AK103" s="229">
        <v>60</v>
      </c>
      <c r="AL103" s="229">
        <v>0</v>
      </c>
      <c r="AM103" s="229">
        <v>405</v>
      </c>
      <c r="AN103" s="229">
        <v>75</v>
      </c>
      <c r="AO103" s="229">
        <v>0</v>
      </c>
      <c r="AP103" s="229">
        <v>705</v>
      </c>
      <c r="AQ103" s="228">
        <v>558.15000000000009</v>
      </c>
      <c r="AR103" s="228">
        <v>0</v>
      </c>
      <c r="AS103" s="228">
        <v>700.8</v>
      </c>
      <c r="AT103" s="228">
        <v>1258.95</v>
      </c>
      <c r="AU103" s="229">
        <v>0</v>
      </c>
      <c r="AV103" s="229">
        <v>3</v>
      </c>
      <c r="AW103" s="229">
        <v>7</v>
      </c>
      <c r="AX103" s="229">
        <v>10</v>
      </c>
      <c r="AY103" s="219">
        <v>705.63157894736833</v>
      </c>
      <c r="AZ103" s="230">
        <v>0</v>
      </c>
      <c r="BA103" s="228">
        <v>56272.981578947365</v>
      </c>
      <c r="BB103" s="229">
        <v>0</v>
      </c>
      <c r="BC103" s="229">
        <v>3</v>
      </c>
      <c r="BD103" s="229">
        <v>7</v>
      </c>
      <c r="BE103" s="231">
        <v>1254.6000000000001</v>
      </c>
      <c r="BF103" s="231">
        <v>1</v>
      </c>
      <c r="BG103" s="232">
        <v>57528.581578947364</v>
      </c>
      <c r="BH103" s="233">
        <v>23970.242324561401</v>
      </c>
      <c r="BI103" s="233">
        <v>19176.19385964912</v>
      </c>
      <c r="BJ103" s="233">
        <v>14382.145394736839</v>
      </c>
      <c r="BK103" s="234">
        <v>0</v>
      </c>
      <c r="BL103" s="233">
        <v>0</v>
      </c>
      <c r="BY103" s="235"/>
      <c r="BZ103" s="235"/>
      <c r="CA103" s="235"/>
    </row>
    <row r="104" spans="1:79" x14ac:dyDescent="0.3">
      <c r="A104" s="216">
        <v>2176</v>
      </c>
      <c r="B104" s="217" t="s">
        <v>391</v>
      </c>
      <c r="C104" s="216">
        <v>83</v>
      </c>
      <c r="D104" s="216">
        <v>62</v>
      </c>
      <c r="E104" s="216">
        <v>69</v>
      </c>
      <c r="F104" s="216">
        <v>0</v>
      </c>
      <c r="G104" s="216">
        <v>0</v>
      </c>
      <c r="H104" s="216">
        <v>7</v>
      </c>
      <c r="I104" s="216">
        <v>1245</v>
      </c>
      <c r="J104" s="216">
        <v>930</v>
      </c>
      <c r="K104" s="216">
        <v>1035</v>
      </c>
      <c r="L104" s="216">
        <v>0</v>
      </c>
      <c r="M104" s="216">
        <v>0</v>
      </c>
      <c r="N104" s="216">
        <v>105</v>
      </c>
      <c r="O104" s="216">
        <v>0</v>
      </c>
      <c r="P104" s="216">
        <v>0</v>
      </c>
      <c r="Q104" s="216">
        <v>0</v>
      </c>
      <c r="R104" s="216">
        <v>0</v>
      </c>
      <c r="S104" s="216">
        <v>0</v>
      </c>
      <c r="T104" s="216">
        <v>0</v>
      </c>
      <c r="U104" s="216">
        <v>24</v>
      </c>
      <c r="V104" s="216">
        <v>24</v>
      </c>
      <c r="W104" s="216">
        <v>24</v>
      </c>
      <c r="X104" s="216">
        <v>390</v>
      </c>
      <c r="Y104" s="216">
        <v>300</v>
      </c>
      <c r="Z104" s="216">
        <v>360</v>
      </c>
      <c r="AA104" s="216">
        <v>15</v>
      </c>
      <c r="AB104" s="216">
        <v>15</v>
      </c>
      <c r="AC104" s="216">
        <v>15</v>
      </c>
      <c r="AD104" s="228">
        <v>228534.3</v>
      </c>
      <c r="AE104" s="229">
        <v>45</v>
      </c>
      <c r="AF104" s="229">
        <v>90</v>
      </c>
      <c r="AG104" s="229">
        <v>1005</v>
      </c>
      <c r="AH104" s="229">
        <v>30</v>
      </c>
      <c r="AI104" s="229">
        <v>30</v>
      </c>
      <c r="AJ104" s="229">
        <v>720</v>
      </c>
      <c r="AK104" s="229">
        <v>30</v>
      </c>
      <c r="AL104" s="229">
        <v>45</v>
      </c>
      <c r="AM104" s="229">
        <v>780</v>
      </c>
      <c r="AN104" s="229">
        <v>105</v>
      </c>
      <c r="AO104" s="229">
        <v>165</v>
      </c>
      <c r="AP104" s="229">
        <v>2505</v>
      </c>
      <c r="AQ104" s="228">
        <v>814.34999999999991</v>
      </c>
      <c r="AR104" s="228">
        <v>609</v>
      </c>
      <c r="AS104" s="228">
        <v>2542.8000000000002</v>
      </c>
      <c r="AT104" s="228">
        <v>3966.15</v>
      </c>
      <c r="AU104" s="229">
        <v>0</v>
      </c>
      <c r="AV104" s="229">
        <v>1</v>
      </c>
      <c r="AW104" s="229">
        <v>1</v>
      </c>
      <c r="AX104" s="229">
        <v>2</v>
      </c>
      <c r="AY104" s="219">
        <v>143.42105263157893</v>
      </c>
      <c r="AZ104" s="230">
        <v>0</v>
      </c>
      <c r="BA104" s="228">
        <v>232643.87105263156</v>
      </c>
      <c r="BB104" s="229">
        <v>26</v>
      </c>
      <c r="BC104" s="229">
        <v>20</v>
      </c>
      <c r="BD104" s="229">
        <v>24</v>
      </c>
      <c r="BE104" s="231">
        <v>9037.2000000000007</v>
      </c>
      <c r="BF104" s="231">
        <v>0</v>
      </c>
      <c r="BG104" s="232">
        <v>241681.07105263157</v>
      </c>
      <c r="BH104" s="233">
        <v>100700.44627192982</v>
      </c>
      <c r="BI104" s="233">
        <v>80560.357017543851</v>
      </c>
      <c r="BJ104" s="233">
        <v>60420.267763157884</v>
      </c>
      <c r="BK104" s="234">
        <v>2</v>
      </c>
      <c r="BL104" s="233">
        <v>1820</v>
      </c>
      <c r="BY104" s="235"/>
      <c r="BZ104" s="235"/>
      <c r="CA104" s="235"/>
    </row>
    <row r="105" spans="1:79" x14ac:dyDescent="0.3">
      <c r="A105" s="216">
        <v>2178</v>
      </c>
      <c r="B105" s="217" t="s">
        <v>392</v>
      </c>
      <c r="C105" s="216">
        <v>21</v>
      </c>
      <c r="D105" s="216">
        <v>23</v>
      </c>
      <c r="E105" s="216">
        <v>24</v>
      </c>
      <c r="F105" s="216">
        <v>9</v>
      </c>
      <c r="G105" s="216">
        <v>5</v>
      </c>
      <c r="H105" s="216">
        <v>7</v>
      </c>
      <c r="I105" s="216">
        <v>312</v>
      </c>
      <c r="J105" s="216">
        <v>323</v>
      </c>
      <c r="K105" s="216">
        <v>347</v>
      </c>
      <c r="L105" s="216">
        <v>129</v>
      </c>
      <c r="M105" s="216">
        <v>69</v>
      </c>
      <c r="N105" s="216">
        <v>99</v>
      </c>
      <c r="O105" s="216">
        <v>0</v>
      </c>
      <c r="P105" s="216">
        <v>0</v>
      </c>
      <c r="Q105" s="216">
        <v>0</v>
      </c>
      <c r="R105" s="216">
        <v>0</v>
      </c>
      <c r="S105" s="216">
        <v>0</v>
      </c>
      <c r="T105" s="216">
        <v>0</v>
      </c>
      <c r="U105" s="216">
        <v>9</v>
      </c>
      <c r="V105" s="216">
        <v>9</v>
      </c>
      <c r="W105" s="216">
        <v>9</v>
      </c>
      <c r="X105" s="216">
        <v>75</v>
      </c>
      <c r="Y105" s="216">
        <v>105</v>
      </c>
      <c r="Z105" s="216">
        <v>122</v>
      </c>
      <c r="AA105" s="216">
        <v>15</v>
      </c>
      <c r="AB105" s="216">
        <v>15</v>
      </c>
      <c r="AC105" s="216">
        <v>15</v>
      </c>
      <c r="AD105" s="228">
        <v>87993.699999999983</v>
      </c>
      <c r="AE105" s="229">
        <v>45</v>
      </c>
      <c r="AF105" s="229">
        <v>15</v>
      </c>
      <c r="AG105" s="229">
        <v>150</v>
      </c>
      <c r="AH105" s="229">
        <v>35</v>
      </c>
      <c r="AI105" s="229">
        <v>0</v>
      </c>
      <c r="AJ105" s="229">
        <v>168</v>
      </c>
      <c r="AK105" s="229">
        <v>35</v>
      </c>
      <c r="AL105" s="229">
        <v>0</v>
      </c>
      <c r="AM105" s="229">
        <v>192</v>
      </c>
      <c r="AN105" s="229">
        <v>115</v>
      </c>
      <c r="AO105" s="229">
        <v>15</v>
      </c>
      <c r="AP105" s="229">
        <v>510</v>
      </c>
      <c r="AQ105" s="228">
        <v>890.59999999999991</v>
      </c>
      <c r="AR105" s="228">
        <v>56.55</v>
      </c>
      <c r="AS105" s="228">
        <v>515.04</v>
      </c>
      <c r="AT105" s="228">
        <v>1462.1899999999998</v>
      </c>
      <c r="AU105" s="229">
        <v>2</v>
      </c>
      <c r="AV105" s="229">
        <v>2</v>
      </c>
      <c r="AW105" s="229">
        <v>1</v>
      </c>
      <c r="AX105" s="229">
        <v>5</v>
      </c>
      <c r="AY105" s="219">
        <v>367.15789473684208</v>
      </c>
      <c r="AZ105" s="230">
        <v>0</v>
      </c>
      <c r="BA105" s="228">
        <v>89823.047894736825</v>
      </c>
      <c r="BB105" s="229">
        <v>5</v>
      </c>
      <c r="BC105" s="229">
        <v>7</v>
      </c>
      <c r="BD105" s="229">
        <v>9</v>
      </c>
      <c r="BE105" s="231">
        <v>2692.8000000000006</v>
      </c>
      <c r="BF105" s="231">
        <v>0</v>
      </c>
      <c r="BG105" s="232">
        <v>92515.847894736828</v>
      </c>
      <c r="BH105" s="233">
        <v>38548.269956140342</v>
      </c>
      <c r="BI105" s="233">
        <v>30838.615964912275</v>
      </c>
      <c r="BJ105" s="233">
        <v>23128.961973684207</v>
      </c>
      <c r="BK105" s="234">
        <v>0</v>
      </c>
      <c r="BL105" s="233">
        <v>0</v>
      </c>
      <c r="BY105" s="235"/>
      <c r="BZ105" s="235"/>
      <c r="CA105" s="235"/>
    </row>
    <row r="106" spans="1:79" x14ac:dyDescent="0.3">
      <c r="A106" s="216">
        <v>2180</v>
      </c>
      <c r="B106" s="217" t="s">
        <v>393</v>
      </c>
      <c r="C106" s="216">
        <v>74</v>
      </c>
      <c r="D106" s="216">
        <v>49</v>
      </c>
      <c r="E106" s="216">
        <v>62</v>
      </c>
      <c r="F106" s="216">
        <v>3</v>
      </c>
      <c r="G106" s="216">
        <v>6</v>
      </c>
      <c r="H106" s="216">
        <v>6</v>
      </c>
      <c r="I106" s="216">
        <v>1110</v>
      </c>
      <c r="J106" s="216">
        <v>735</v>
      </c>
      <c r="K106" s="216">
        <v>930</v>
      </c>
      <c r="L106" s="216">
        <v>45</v>
      </c>
      <c r="M106" s="216">
        <v>90</v>
      </c>
      <c r="N106" s="216">
        <v>90</v>
      </c>
      <c r="O106" s="216">
        <v>0</v>
      </c>
      <c r="P106" s="216">
        <v>0</v>
      </c>
      <c r="Q106" s="216">
        <v>0</v>
      </c>
      <c r="R106" s="216">
        <v>0</v>
      </c>
      <c r="S106" s="216">
        <v>0</v>
      </c>
      <c r="T106" s="216">
        <v>0</v>
      </c>
      <c r="U106" s="216">
        <v>13</v>
      </c>
      <c r="V106" s="216">
        <v>13</v>
      </c>
      <c r="W106" s="216">
        <v>13</v>
      </c>
      <c r="X106" s="216">
        <v>300</v>
      </c>
      <c r="Y106" s="216">
        <v>45</v>
      </c>
      <c r="Z106" s="216">
        <v>195</v>
      </c>
      <c r="AA106" s="216">
        <v>45</v>
      </c>
      <c r="AB106" s="216">
        <v>45</v>
      </c>
      <c r="AC106" s="216">
        <v>45</v>
      </c>
      <c r="AD106" s="228">
        <v>206908.5</v>
      </c>
      <c r="AE106" s="229">
        <v>15</v>
      </c>
      <c r="AF106" s="229">
        <v>720</v>
      </c>
      <c r="AG106" s="229">
        <v>240</v>
      </c>
      <c r="AH106" s="229">
        <v>15</v>
      </c>
      <c r="AI106" s="229">
        <v>555</v>
      </c>
      <c r="AJ106" s="229">
        <v>120</v>
      </c>
      <c r="AK106" s="229">
        <v>15</v>
      </c>
      <c r="AL106" s="229">
        <v>690</v>
      </c>
      <c r="AM106" s="229">
        <v>150</v>
      </c>
      <c r="AN106" s="229">
        <v>45</v>
      </c>
      <c r="AO106" s="229">
        <v>1965</v>
      </c>
      <c r="AP106" s="229">
        <v>510</v>
      </c>
      <c r="AQ106" s="228">
        <v>347.7</v>
      </c>
      <c r="AR106" s="228">
        <v>7207.9499999999989</v>
      </c>
      <c r="AS106" s="228">
        <v>518.4</v>
      </c>
      <c r="AT106" s="228">
        <v>8074.0499999999984</v>
      </c>
      <c r="AU106" s="229">
        <v>0</v>
      </c>
      <c r="AV106" s="229">
        <v>3</v>
      </c>
      <c r="AW106" s="229">
        <v>13</v>
      </c>
      <c r="AX106" s="229">
        <v>16</v>
      </c>
      <c r="AY106" s="219">
        <v>1118.6842105263158</v>
      </c>
      <c r="AZ106" s="230">
        <v>0</v>
      </c>
      <c r="BA106" s="228">
        <v>216101.23421052631</v>
      </c>
      <c r="BB106" s="229">
        <v>20</v>
      </c>
      <c r="BC106" s="229">
        <v>3</v>
      </c>
      <c r="BD106" s="229">
        <v>13</v>
      </c>
      <c r="BE106" s="231">
        <v>4641.0000000000009</v>
      </c>
      <c r="BF106" s="231">
        <v>0</v>
      </c>
      <c r="BG106" s="232">
        <v>220742.23421052631</v>
      </c>
      <c r="BH106" s="233">
        <v>91975.930921052626</v>
      </c>
      <c r="BI106" s="233">
        <v>73580.744736842098</v>
      </c>
      <c r="BJ106" s="233">
        <v>55185.55855263157</v>
      </c>
      <c r="BK106" s="234">
        <v>0</v>
      </c>
      <c r="BL106" s="233">
        <v>0</v>
      </c>
      <c r="BY106" s="235"/>
      <c r="BZ106" s="235"/>
      <c r="CA106" s="235"/>
    </row>
    <row r="107" spans="1:79" x14ac:dyDescent="0.3">
      <c r="A107" s="216">
        <v>2181</v>
      </c>
      <c r="B107" s="217" t="s">
        <v>394</v>
      </c>
      <c r="C107" s="216">
        <v>22</v>
      </c>
      <c r="D107" s="216">
        <v>23</v>
      </c>
      <c r="E107" s="216">
        <v>26</v>
      </c>
      <c r="F107" s="216">
        <v>0</v>
      </c>
      <c r="G107" s="216">
        <v>0</v>
      </c>
      <c r="H107" s="216">
        <v>0</v>
      </c>
      <c r="I107" s="216">
        <v>330</v>
      </c>
      <c r="J107" s="216">
        <v>345</v>
      </c>
      <c r="K107" s="216">
        <v>390</v>
      </c>
      <c r="L107" s="216">
        <v>0</v>
      </c>
      <c r="M107" s="216">
        <v>0</v>
      </c>
      <c r="N107" s="216">
        <v>0</v>
      </c>
      <c r="O107" s="216">
        <v>0</v>
      </c>
      <c r="P107" s="216">
        <v>0</v>
      </c>
      <c r="Q107" s="216">
        <v>0</v>
      </c>
      <c r="R107" s="216">
        <v>0</v>
      </c>
      <c r="S107" s="216">
        <v>0</v>
      </c>
      <c r="T107" s="216">
        <v>0</v>
      </c>
      <c r="U107" s="216">
        <v>0</v>
      </c>
      <c r="V107" s="216">
        <v>0</v>
      </c>
      <c r="W107" s="216">
        <v>0</v>
      </c>
      <c r="X107" s="216">
        <v>105</v>
      </c>
      <c r="Y107" s="216">
        <v>135</v>
      </c>
      <c r="Z107" s="216">
        <v>0</v>
      </c>
      <c r="AA107" s="216">
        <v>0</v>
      </c>
      <c r="AB107" s="216">
        <v>0</v>
      </c>
      <c r="AC107" s="216">
        <v>0</v>
      </c>
      <c r="AD107" s="228">
        <v>73170</v>
      </c>
      <c r="AE107" s="229">
        <v>15</v>
      </c>
      <c r="AF107" s="229">
        <v>0</v>
      </c>
      <c r="AG107" s="229">
        <v>165</v>
      </c>
      <c r="AH107" s="229">
        <v>0</v>
      </c>
      <c r="AI107" s="229">
        <v>0</v>
      </c>
      <c r="AJ107" s="229">
        <v>210</v>
      </c>
      <c r="AK107" s="229">
        <v>15</v>
      </c>
      <c r="AL107" s="229">
        <v>0</v>
      </c>
      <c r="AM107" s="229">
        <v>225</v>
      </c>
      <c r="AN107" s="229">
        <v>30</v>
      </c>
      <c r="AO107" s="229">
        <v>0</v>
      </c>
      <c r="AP107" s="229">
        <v>600</v>
      </c>
      <c r="AQ107" s="228">
        <v>228.75</v>
      </c>
      <c r="AR107" s="228">
        <v>0</v>
      </c>
      <c r="AS107" s="228">
        <v>606</v>
      </c>
      <c r="AT107" s="228">
        <v>834.75</v>
      </c>
      <c r="AU107" s="229">
        <v>7</v>
      </c>
      <c r="AV107" s="229">
        <v>9</v>
      </c>
      <c r="AW107" s="229">
        <v>0</v>
      </c>
      <c r="AX107" s="229">
        <v>16</v>
      </c>
      <c r="AY107" s="219">
        <v>1193.2631578947367</v>
      </c>
      <c r="AZ107" s="230">
        <v>0</v>
      </c>
      <c r="BA107" s="228">
        <v>75198.013157894733</v>
      </c>
      <c r="BB107" s="229">
        <v>7</v>
      </c>
      <c r="BC107" s="229">
        <v>9</v>
      </c>
      <c r="BD107" s="229">
        <v>0</v>
      </c>
      <c r="BE107" s="231">
        <v>2121.6000000000004</v>
      </c>
      <c r="BF107" s="231">
        <v>0</v>
      </c>
      <c r="BG107" s="232">
        <v>77319.613157894739</v>
      </c>
      <c r="BH107" s="233">
        <v>32216.505482456141</v>
      </c>
      <c r="BI107" s="233">
        <v>25773.204385964913</v>
      </c>
      <c r="BJ107" s="233">
        <v>19329.903289473685</v>
      </c>
      <c r="BK107" s="234">
        <v>0</v>
      </c>
      <c r="BL107" s="233">
        <v>0</v>
      </c>
      <c r="BY107" s="235"/>
      <c r="BZ107" s="235"/>
      <c r="CA107" s="235"/>
    </row>
    <row r="108" spans="1:79" x14ac:dyDescent="0.3">
      <c r="A108" s="216">
        <v>2184</v>
      </c>
      <c r="B108" s="217" t="s">
        <v>141</v>
      </c>
      <c r="C108" s="216">
        <v>26</v>
      </c>
      <c r="D108" s="216">
        <v>16</v>
      </c>
      <c r="E108" s="216">
        <v>17</v>
      </c>
      <c r="F108" s="216">
        <v>0</v>
      </c>
      <c r="G108" s="216">
        <v>0</v>
      </c>
      <c r="H108" s="216">
        <v>0</v>
      </c>
      <c r="I108" s="216">
        <v>390</v>
      </c>
      <c r="J108" s="216">
        <v>240</v>
      </c>
      <c r="K108" s="216">
        <v>255</v>
      </c>
      <c r="L108" s="216">
        <v>0</v>
      </c>
      <c r="M108" s="216">
        <v>0</v>
      </c>
      <c r="N108" s="216">
        <v>0</v>
      </c>
      <c r="O108" s="216">
        <v>0</v>
      </c>
      <c r="P108" s="216">
        <v>0</v>
      </c>
      <c r="Q108" s="216">
        <v>0</v>
      </c>
      <c r="R108" s="216">
        <v>0</v>
      </c>
      <c r="S108" s="216">
        <v>0</v>
      </c>
      <c r="T108" s="216">
        <v>0</v>
      </c>
      <c r="U108" s="216">
        <v>5</v>
      </c>
      <c r="V108" s="216">
        <v>5</v>
      </c>
      <c r="W108" s="216">
        <v>5</v>
      </c>
      <c r="X108" s="216">
        <v>45</v>
      </c>
      <c r="Y108" s="216">
        <v>15</v>
      </c>
      <c r="Z108" s="216">
        <v>75</v>
      </c>
      <c r="AA108" s="216">
        <v>0</v>
      </c>
      <c r="AB108" s="216">
        <v>0</v>
      </c>
      <c r="AC108" s="216">
        <v>0</v>
      </c>
      <c r="AD108" s="228">
        <v>61056.299999999996</v>
      </c>
      <c r="AE108" s="229">
        <v>45</v>
      </c>
      <c r="AF108" s="229">
        <v>15</v>
      </c>
      <c r="AG108" s="229">
        <v>0</v>
      </c>
      <c r="AH108" s="229">
        <v>15</v>
      </c>
      <c r="AI108" s="229">
        <v>0</v>
      </c>
      <c r="AJ108" s="229">
        <v>45</v>
      </c>
      <c r="AK108" s="229">
        <v>15</v>
      </c>
      <c r="AL108" s="229">
        <v>0</v>
      </c>
      <c r="AM108" s="229">
        <v>60</v>
      </c>
      <c r="AN108" s="229">
        <v>75</v>
      </c>
      <c r="AO108" s="229">
        <v>15</v>
      </c>
      <c r="AP108" s="229">
        <v>105</v>
      </c>
      <c r="AQ108" s="228">
        <v>585.59999999999991</v>
      </c>
      <c r="AR108" s="228">
        <v>56.55</v>
      </c>
      <c r="AS108" s="228">
        <v>104.4</v>
      </c>
      <c r="AT108" s="228">
        <v>746.54999999999984</v>
      </c>
      <c r="AU108" s="229">
        <v>0</v>
      </c>
      <c r="AV108" s="229">
        <v>1</v>
      </c>
      <c r="AW108" s="229">
        <v>0</v>
      </c>
      <c r="AX108" s="229">
        <v>1</v>
      </c>
      <c r="AY108" s="219">
        <v>74.578947368421041</v>
      </c>
      <c r="AZ108" s="230">
        <v>0</v>
      </c>
      <c r="BA108" s="228">
        <v>61877.428947368418</v>
      </c>
      <c r="BB108" s="229">
        <v>3</v>
      </c>
      <c r="BC108" s="229">
        <v>1</v>
      </c>
      <c r="BD108" s="229">
        <v>5</v>
      </c>
      <c r="BE108" s="231">
        <v>1142.4000000000001</v>
      </c>
      <c r="BF108" s="231">
        <v>0</v>
      </c>
      <c r="BG108" s="232">
        <v>63019.82894736842</v>
      </c>
      <c r="BH108" s="233">
        <v>26258.262061403508</v>
      </c>
      <c r="BI108" s="233">
        <v>21006.609649122805</v>
      </c>
      <c r="BJ108" s="233">
        <v>15754.957236842103</v>
      </c>
      <c r="BK108" s="234">
        <v>0</v>
      </c>
      <c r="BL108" s="233">
        <v>0</v>
      </c>
      <c r="BY108" s="235"/>
      <c r="BZ108" s="235"/>
      <c r="CA108" s="235"/>
    </row>
    <row r="109" spans="1:79" x14ac:dyDescent="0.3">
      <c r="A109" s="216">
        <v>2185</v>
      </c>
      <c r="B109" s="217" t="s">
        <v>395</v>
      </c>
      <c r="C109" s="216">
        <v>41</v>
      </c>
      <c r="D109" s="216">
        <v>39</v>
      </c>
      <c r="E109" s="216">
        <v>40</v>
      </c>
      <c r="F109" s="216">
        <v>11</v>
      </c>
      <c r="G109" s="216">
        <v>9</v>
      </c>
      <c r="H109" s="216">
        <v>10</v>
      </c>
      <c r="I109" s="216">
        <v>615</v>
      </c>
      <c r="J109" s="216">
        <v>585</v>
      </c>
      <c r="K109" s="216">
        <v>600</v>
      </c>
      <c r="L109" s="216">
        <v>165</v>
      </c>
      <c r="M109" s="216">
        <v>135</v>
      </c>
      <c r="N109" s="216">
        <v>150</v>
      </c>
      <c r="O109" s="216">
        <v>0</v>
      </c>
      <c r="P109" s="216">
        <v>0</v>
      </c>
      <c r="Q109" s="216">
        <v>0</v>
      </c>
      <c r="R109" s="216">
        <v>0</v>
      </c>
      <c r="S109" s="216">
        <v>0</v>
      </c>
      <c r="T109" s="216">
        <v>0</v>
      </c>
      <c r="U109" s="216">
        <v>5</v>
      </c>
      <c r="V109" s="216">
        <v>5</v>
      </c>
      <c r="W109" s="216">
        <v>5</v>
      </c>
      <c r="X109" s="216">
        <v>105</v>
      </c>
      <c r="Y109" s="216">
        <v>75</v>
      </c>
      <c r="Z109" s="216">
        <v>75</v>
      </c>
      <c r="AA109" s="216">
        <v>15</v>
      </c>
      <c r="AB109" s="216">
        <v>15</v>
      </c>
      <c r="AC109" s="216">
        <v>15</v>
      </c>
      <c r="AD109" s="228">
        <v>154632.59999999998</v>
      </c>
      <c r="AE109" s="229">
        <v>0</v>
      </c>
      <c r="AF109" s="229">
        <v>30</v>
      </c>
      <c r="AG109" s="229">
        <v>15</v>
      </c>
      <c r="AH109" s="229">
        <v>0</v>
      </c>
      <c r="AI109" s="229">
        <v>15</v>
      </c>
      <c r="AJ109" s="229">
        <v>30</v>
      </c>
      <c r="AK109" s="229">
        <v>0</v>
      </c>
      <c r="AL109" s="229">
        <v>15</v>
      </c>
      <c r="AM109" s="229">
        <v>30</v>
      </c>
      <c r="AN109" s="229">
        <v>0</v>
      </c>
      <c r="AO109" s="229">
        <v>60</v>
      </c>
      <c r="AP109" s="229">
        <v>75</v>
      </c>
      <c r="AQ109" s="228">
        <v>0</v>
      </c>
      <c r="AR109" s="228">
        <v>221.85</v>
      </c>
      <c r="AS109" s="228">
        <v>75.599999999999994</v>
      </c>
      <c r="AT109" s="228">
        <v>297.45</v>
      </c>
      <c r="AU109" s="229">
        <v>1</v>
      </c>
      <c r="AV109" s="229">
        <v>0</v>
      </c>
      <c r="AW109" s="229">
        <v>0</v>
      </c>
      <c r="AX109" s="229">
        <v>1</v>
      </c>
      <c r="AY109" s="219">
        <v>74.578947368421055</v>
      </c>
      <c r="AZ109" s="230">
        <v>0</v>
      </c>
      <c r="BA109" s="228">
        <v>155004.62894736842</v>
      </c>
      <c r="BB109" s="229">
        <v>7</v>
      </c>
      <c r="BC109" s="229">
        <v>5</v>
      </c>
      <c r="BD109" s="229">
        <v>5</v>
      </c>
      <c r="BE109" s="231">
        <v>2203.2000000000003</v>
      </c>
      <c r="BF109" s="231">
        <v>0</v>
      </c>
      <c r="BG109" s="232">
        <v>157207.82894736843</v>
      </c>
      <c r="BH109" s="233">
        <v>65503.262061403511</v>
      </c>
      <c r="BI109" s="233">
        <v>52402.609649122809</v>
      </c>
      <c r="BJ109" s="233">
        <v>39301.957236842107</v>
      </c>
      <c r="BK109" s="234">
        <v>0</v>
      </c>
      <c r="BL109" s="233">
        <v>0</v>
      </c>
      <c r="BY109" s="235"/>
      <c r="BZ109" s="235"/>
      <c r="CA109" s="235"/>
    </row>
    <row r="110" spans="1:79" x14ac:dyDescent="0.3">
      <c r="A110" s="216">
        <v>2186</v>
      </c>
      <c r="B110" s="217" t="s">
        <v>396</v>
      </c>
      <c r="C110" s="216">
        <v>67</v>
      </c>
      <c r="D110" s="216">
        <v>38</v>
      </c>
      <c r="E110" s="216">
        <v>45</v>
      </c>
      <c r="F110" s="216">
        <v>3</v>
      </c>
      <c r="G110" s="216">
        <v>4</v>
      </c>
      <c r="H110" s="216">
        <v>6</v>
      </c>
      <c r="I110" s="216">
        <v>1005</v>
      </c>
      <c r="J110" s="216">
        <v>570</v>
      </c>
      <c r="K110" s="216">
        <v>675</v>
      </c>
      <c r="L110" s="216">
        <v>45</v>
      </c>
      <c r="M110" s="216">
        <v>60</v>
      </c>
      <c r="N110" s="216">
        <v>90</v>
      </c>
      <c r="O110" s="216">
        <v>0</v>
      </c>
      <c r="P110" s="216">
        <v>0</v>
      </c>
      <c r="Q110" s="216">
        <v>0</v>
      </c>
      <c r="R110" s="216">
        <v>0</v>
      </c>
      <c r="S110" s="216">
        <v>0</v>
      </c>
      <c r="T110" s="216">
        <v>0</v>
      </c>
      <c r="U110" s="216">
        <v>0</v>
      </c>
      <c r="V110" s="216">
        <v>0</v>
      </c>
      <c r="W110" s="216">
        <v>0</v>
      </c>
      <c r="X110" s="216">
        <v>120</v>
      </c>
      <c r="Y110" s="216">
        <v>0</v>
      </c>
      <c r="Z110" s="216">
        <v>0</v>
      </c>
      <c r="AA110" s="216">
        <v>0</v>
      </c>
      <c r="AB110" s="216">
        <v>0</v>
      </c>
      <c r="AC110" s="216">
        <v>0</v>
      </c>
      <c r="AD110" s="228">
        <v>168860.1</v>
      </c>
      <c r="AE110" s="229">
        <v>15</v>
      </c>
      <c r="AF110" s="229">
        <v>150</v>
      </c>
      <c r="AG110" s="229">
        <v>585</v>
      </c>
      <c r="AH110" s="229">
        <v>15</v>
      </c>
      <c r="AI110" s="229">
        <v>75</v>
      </c>
      <c r="AJ110" s="229">
        <v>270</v>
      </c>
      <c r="AK110" s="229">
        <v>15</v>
      </c>
      <c r="AL110" s="229">
        <v>75</v>
      </c>
      <c r="AM110" s="229">
        <v>330</v>
      </c>
      <c r="AN110" s="229">
        <v>45</v>
      </c>
      <c r="AO110" s="229">
        <v>300</v>
      </c>
      <c r="AP110" s="229">
        <v>1185</v>
      </c>
      <c r="AQ110" s="228">
        <v>347.7</v>
      </c>
      <c r="AR110" s="228">
        <v>1109.25</v>
      </c>
      <c r="AS110" s="228">
        <v>1206</v>
      </c>
      <c r="AT110" s="228">
        <v>2662.95</v>
      </c>
      <c r="AU110" s="229">
        <v>0</v>
      </c>
      <c r="AV110" s="229">
        <v>0</v>
      </c>
      <c r="AW110" s="229">
        <v>0</v>
      </c>
      <c r="AX110" s="229">
        <v>0</v>
      </c>
      <c r="AY110" s="219">
        <v>0</v>
      </c>
      <c r="AZ110" s="230">
        <v>0</v>
      </c>
      <c r="BA110" s="228">
        <v>171523.05000000002</v>
      </c>
      <c r="BB110" s="229">
        <v>8</v>
      </c>
      <c r="BC110" s="229">
        <v>0</v>
      </c>
      <c r="BD110" s="229">
        <v>0</v>
      </c>
      <c r="BE110" s="231">
        <v>1060.8000000000002</v>
      </c>
      <c r="BF110" s="231">
        <v>0</v>
      </c>
      <c r="BG110" s="232">
        <v>172583.85</v>
      </c>
      <c r="BH110" s="233">
        <v>71909.9375</v>
      </c>
      <c r="BI110" s="233">
        <v>57527.950000000004</v>
      </c>
      <c r="BJ110" s="233">
        <v>43145.962500000001</v>
      </c>
      <c r="BK110" s="234">
        <v>0</v>
      </c>
      <c r="BL110" s="233">
        <v>0</v>
      </c>
      <c r="BY110" s="235"/>
      <c r="BZ110" s="235"/>
      <c r="CA110" s="235"/>
    </row>
    <row r="111" spans="1:79" x14ac:dyDescent="0.3">
      <c r="A111" s="216">
        <v>2187</v>
      </c>
      <c r="B111" s="217" t="s">
        <v>397</v>
      </c>
      <c r="C111" s="216">
        <v>41</v>
      </c>
      <c r="D111" s="216">
        <v>26</v>
      </c>
      <c r="E111" s="216">
        <v>39</v>
      </c>
      <c r="F111" s="216">
        <v>9</v>
      </c>
      <c r="G111" s="216">
        <v>7</v>
      </c>
      <c r="H111" s="216">
        <v>6</v>
      </c>
      <c r="I111" s="216">
        <v>615</v>
      </c>
      <c r="J111" s="216">
        <v>390</v>
      </c>
      <c r="K111" s="216">
        <v>585</v>
      </c>
      <c r="L111" s="216">
        <v>135</v>
      </c>
      <c r="M111" s="216">
        <v>105</v>
      </c>
      <c r="N111" s="216">
        <v>90</v>
      </c>
      <c r="O111" s="216">
        <v>0</v>
      </c>
      <c r="P111" s="216">
        <v>0</v>
      </c>
      <c r="Q111" s="216">
        <v>0</v>
      </c>
      <c r="R111" s="216">
        <v>0</v>
      </c>
      <c r="S111" s="216">
        <v>0</v>
      </c>
      <c r="T111" s="216">
        <v>0</v>
      </c>
      <c r="U111" s="216">
        <v>8</v>
      </c>
      <c r="V111" s="216">
        <v>8</v>
      </c>
      <c r="W111" s="216">
        <v>8</v>
      </c>
      <c r="X111" s="216">
        <v>45</v>
      </c>
      <c r="Y111" s="216">
        <v>75</v>
      </c>
      <c r="Z111" s="216">
        <v>120</v>
      </c>
      <c r="AA111" s="216">
        <v>45</v>
      </c>
      <c r="AB111" s="216">
        <v>45</v>
      </c>
      <c r="AC111" s="216">
        <v>45</v>
      </c>
      <c r="AD111" s="228">
        <v>132600.30000000002</v>
      </c>
      <c r="AE111" s="229">
        <v>75</v>
      </c>
      <c r="AF111" s="229">
        <v>45</v>
      </c>
      <c r="AG111" s="229">
        <v>210</v>
      </c>
      <c r="AH111" s="229">
        <v>30</v>
      </c>
      <c r="AI111" s="229">
        <v>60</v>
      </c>
      <c r="AJ111" s="229">
        <v>45</v>
      </c>
      <c r="AK111" s="229">
        <v>75</v>
      </c>
      <c r="AL111" s="229">
        <v>105</v>
      </c>
      <c r="AM111" s="229">
        <v>90</v>
      </c>
      <c r="AN111" s="229">
        <v>180</v>
      </c>
      <c r="AO111" s="229">
        <v>210</v>
      </c>
      <c r="AP111" s="229">
        <v>345</v>
      </c>
      <c r="AQ111" s="228">
        <v>1381.65</v>
      </c>
      <c r="AR111" s="228">
        <v>761.24999999999989</v>
      </c>
      <c r="AS111" s="228">
        <v>351.6</v>
      </c>
      <c r="AT111" s="228">
        <v>2494.5</v>
      </c>
      <c r="AU111" s="229">
        <v>0</v>
      </c>
      <c r="AV111" s="229">
        <v>3</v>
      </c>
      <c r="AW111" s="229">
        <v>3</v>
      </c>
      <c r="AX111" s="229">
        <v>6</v>
      </c>
      <c r="AY111" s="219">
        <v>430.26315789473676</v>
      </c>
      <c r="AZ111" s="230">
        <v>0</v>
      </c>
      <c r="BA111" s="228">
        <v>135525.06315789477</v>
      </c>
      <c r="BB111" s="229">
        <v>3</v>
      </c>
      <c r="BC111" s="229">
        <v>5</v>
      </c>
      <c r="BD111" s="229">
        <v>8</v>
      </c>
      <c r="BE111" s="231">
        <v>2040</v>
      </c>
      <c r="BF111" s="231">
        <v>0</v>
      </c>
      <c r="BG111" s="232">
        <v>137565.06315789477</v>
      </c>
      <c r="BH111" s="233">
        <v>57318.776315789481</v>
      </c>
      <c r="BI111" s="233">
        <v>45855.021052631586</v>
      </c>
      <c r="BJ111" s="233">
        <v>34391.265789473691</v>
      </c>
      <c r="BK111" s="234">
        <v>0</v>
      </c>
      <c r="BL111" s="233">
        <v>0</v>
      </c>
      <c r="BY111" s="235"/>
      <c r="BZ111" s="235"/>
      <c r="CA111" s="235"/>
    </row>
    <row r="112" spans="1:79" x14ac:dyDescent="0.3">
      <c r="A112" s="216">
        <v>2188</v>
      </c>
      <c r="B112" s="217" t="s">
        <v>398</v>
      </c>
      <c r="C112" s="216">
        <v>20</v>
      </c>
      <c r="D112" s="216">
        <v>11</v>
      </c>
      <c r="E112" s="216">
        <v>14</v>
      </c>
      <c r="F112" s="216">
        <v>0</v>
      </c>
      <c r="G112" s="216">
        <v>0</v>
      </c>
      <c r="H112" s="216">
        <v>0</v>
      </c>
      <c r="I112" s="216">
        <v>300</v>
      </c>
      <c r="J112" s="216">
        <v>165</v>
      </c>
      <c r="K112" s="216">
        <v>210</v>
      </c>
      <c r="L112" s="216">
        <v>0</v>
      </c>
      <c r="M112" s="216">
        <v>0</v>
      </c>
      <c r="N112" s="216">
        <v>0</v>
      </c>
      <c r="O112" s="216">
        <v>0</v>
      </c>
      <c r="P112" s="216">
        <v>0</v>
      </c>
      <c r="Q112" s="216">
        <v>0</v>
      </c>
      <c r="R112" s="216">
        <v>0</v>
      </c>
      <c r="S112" s="216">
        <v>0</v>
      </c>
      <c r="T112" s="216">
        <v>0</v>
      </c>
      <c r="U112" s="216">
        <v>3</v>
      </c>
      <c r="V112" s="216">
        <v>3</v>
      </c>
      <c r="W112" s="216">
        <v>3</v>
      </c>
      <c r="X112" s="216">
        <v>45</v>
      </c>
      <c r="Y112" s="216">
        <v>30</v>
      </c>
      <c r="Z112" s="216">
        <v>45</v>
      </c>
      <c r="AA112" s="216">
        <v>0</v>
      </c>
      <c r="AB112" s="216">
        <v>0</v>
      </c>
      <c r="AC112" s="216">
        <v>0</v>
      </c>
      <c r="AD112" s="228">
        <v>46666.2</v>
      </c>
      <c r="AE112" s="229">
        <v>30</v>
      </c>
      <c r="AF112" s="229">
        <v>0</v>
      </c>
      <c r="AG112" s="229">
        <v>15</v>
      </c>
      <c r="AH112" s="229">
        <v>15</v>
      </c>
      <c r="AI112" s="229">
        <v>0</v>
      </c>
      <c r="AJ112" s="229">
        <v>0</v>
      </c>
      <c r="AK112" s="229">
        <v>15</v>
      </c>
      <c r="AL112" s="229">
        <v>0</v>
      </c>
      <c r="AM112" s="229">
        <v>0</v>
      </c>
      <c r="AN112" s="229">
        <v>60</v>
      </c>
      <c r="AO112" s="229">
        <v>0</v>
      </c>
      <c r="AP112" s="229">
        <v>15</v>
      </c>
      <c r="AQ112" s="228">
        <v>466.65</v>
      </c>
      <c r="AR112" s="228">
        <v>0</v>
      </c>
      <c r="AS112" s="228">
        <v>15.6</v>
      </c>
      <c r="AT112" s="228">
        <v>482.25</v>
      </c>
      <c r="AU112" s="229">
        <v>3</v>
      </c>
      <c r="AV112" s="229">
        <v>2</v>
      </c>
      <c r="AW112" s="229">
        <v>3</v>
      </c>
      <c r="AX112" s="229">
        <v>8</v>
      </c>
      <c r="AY112" s="219">
        <v>579.42105263157896</v>
      </c>
      <c r="AZ112" s="230">
        <v>0</v>
      </c>
      <c r="BA112" s="228">
        <v>47727.871052631577</v>
      </c>
      <c r="BB112" s="229">
        <v>3</v>
      </c>
      <c r="BC112" s="229">
        <v>2</v>
      </c>
      <c r="BD112" s="229">
        <v>3</v>
      </c>
      <c r="BE112" s="231">
        <v>1030.2000000000003</v>
      </c>
      <c r="BF112" s="231">
        <v>0</v>
      </c>
      <c r="BG112" s="232">
        <v>48758.071052631574</v>
      </c>
      <c r="BH112" s="233">
        <v>20315.862938596489</v>
      </c>
      <c r="BI112" s="233">
        <v>16252.690350877192</v>
      </c>
      <c r="BJ112" s="233">
        <v>12189.517763157894</v>
      </c>
      <c r="BK112" s="234">
        <v>0</v>
      </c>
      <c r="BL112" s="233">
        <v>0</v>
      </c>
      <c r="BY112" s="235"/>
      <c r="BZ112" s="235"/>
      <c r="CA112" s="235"/>
    </row>
    <row r="113" spans="1:79" x14ac:dyDescent="0.3">
      <c r="A113" s="216">
        <v>2189</v>
      </c>
      <c r="B113" s="217" t="s">
        <v>399</v>
      </c>
      <c r="C113" s="216">
        <v>10</v>
      </c>
      <c r="D113" s="216">
        <v>12</v>
      </c>
      <c r="E113" s="216">
        <v>17</v>
      </c>
      <c r="F113" s="216">
        <v>0</v>
      </c>
      <c r="G113" s="216">
        <v>0</v>
      </c>
      <c r="H113" s="216">
        <v>0</v>
      </c>
      <c r="I113" s="216">
        <v>150</v>
      </c>
      <c r="J113" s="216">
        <v>180</v>
      </c>
      <c r="K113" s="216">
        <v>255</v>
      </c>
      <c r="L113" s="216">
        <v>0</v>
      </c>
      <c r="M113" s="216">
        <v>0</v>
      </c>
      <c r="N113" s="216">
        <v>0</v>
      </c>
      <c r="O113" s="216">
        <v>0</v>
      </c>
      <c r="P113" s="216">
        <v>0</v>
      </c>
      <c r="Q113" s="216">
        <v>0</v>
      </c>
      <c r="R113" s="216">
        <v>0</v>
      </c>
      <c r="S113" s="216">
        <v>0</v>
      </c>
      <c r="T113" s="216">
        <v>0</v>
      </c>
      <c r="U113" s="216">
        <v>12</v>
      </c>
      <c r="V113" s="216">
        <v>12</v>
      </c>
      <c r="W113" s="216">
        <v>12</v>
      </c>
      <c r="X113" s="216">
        <v>105</v>
      </c>
      <c r="Y113" s="216">
        <v>120</v>
      </c>
      <c r="Z113" s="216">
        <v>180</v>
      </c>
      <c r="AA113" s="216">
        <v>0</v>
      </c>
      <c r="AB113" s="216">
        <v>0</v>
      </c>
      <c r="AC113" s="216">
        <v>0</v>
      </c>
      <c r="AD113" s="228">
        <v>40243.5</v>
      </c>
      <c r="AE113" s="229">
        <v>60</v>
      </c>
      <c r="AF113" s="229">
        <v>90</v>
      </c>
      <c r="AG113" s="229">
        <v>0</v>
      </c>
      <c r="AH113" s="229">
        <v>90</v>
      </c>
      <c r="AI113" s="229">
        <v>60</v>
      </c>
      <c r="AJ113" s="229">
        <v>30</v>
      </c>
      <c r="AK113" s="229">
        <v>120</v>
      </c>
      <c r="AL113" s="229">
        <v>90</v>
      </c>
      <c r="AM113" s="229">
        <v>45</v>
      </c>
      <c r="AN113" s="229">
        <v>270</v>
      </c>
      <c r="AO113" s="229">
        <v>240</v>
      </c>
      <c r="AP113" s="229">
        <v>75</v>
      </c>
      <c r="AQ113" s="228">
        <v>2067.9</v>
      </c>
      <c r="AR113" s="228">
        <v>878.69999999999993</v>
      </c>
      <c r="AS113" s="228">
        <v>74.400000000000006</v>
      </c>
      <c r="AT113" s="228">
        <v>3021</v>
      </c>
      <c r="AU113" s="229">
        <v>0</v>
      </c>
      <c r="AV113" s="229">
        <v>8</v>
      </c>
      <c r="AW113" s="229">
        <v>0</v>
      </c>
      <c r="AX113" s="229">
        <v>8</v>
      </c>
      <c r="AY113" s="219">
        <v>596.63157894736833</v>
      </c>
      <c r="AZ113" s="230">
        <v>0</v>
      </c>
      <c r="BA113" s="228">
        <v>43861.131578947367</v>
      </c>
      <c r="BB113" s="229">
        <v>7</v>
      </c>
      <c r="BC113" s="229">
        <v>8</v>
      </c>
      <c r="BD113" s="229">
        <v>12</v>
      </c>
      <c r="BE113" s="231">
        <v>3457.8000000000006</v>
      </c>
      <c r="BF113" s="231">
        <v>0</v>
      </c>
      <c r="BG113" s="232">
        <v>47318.931578947369</v>
      </c>
      <c r="BH113" s="233">
        <v>19716.221491228069</v>
      </c>
      <c r="BI113" s="233">
        <v>15772.977192982456</v>
      </c>
      <c r="BJ113" s="233">
        <v>11829.732894736842</v>
      </c>
      <c r="BK113" s="234">
        <v>0</v>
      </c>
      <c r="BL113" s="233">
        <v>0</v>
      </c>
      <c r="BY113" s="235"/>
      <c r="BZ113" s="235"/>
      <c r="CA113" s="235"/>
    </row>
    <row r="114" spans="1:79" x14ac:dyDescent="0.3">
      <c r="A114" s="216">
        <v>2191</v>
      </c>
      <c r="B114" s="217" t="s">
        <v>400</v>
      </c>
      <c r="C114" s="216">
        <v>25</v>
      </c>
      <c r="D114" s="216">
        <v>18</v>
      </c>
      <c r="E114" s="216">
        <v>25</v>
      </c>
      <c r="F114" s="216">
        <v>2</v>
      </c>
      <c r="G114" s="216">
        <v>2</v>
      </c>
      <c r="H114" s="216">
        <v>3</v>
      </c>
      <c r="I114" s="216">
        <v>375</v>
      </c>
      <c r="J114" s="216">
        <v>270</v>
      </c>
      <c r="K114" s="216">
        <v>375</v>
      </c>
      <c r="L114" s="216">
        <v>30</v>
      </c>
      <c r="M114" s="216">
        <v>30</v>
      </c>
      <c r="N114" s="216">
        <v>45</v>
      </c>
      <c r="O114" s="216">
        <v>0</v>
      </c>
      <c r="P114" s="216">
        <v>0</v>
      </c>
      <c r="Q114" s="216">
        <v>0</v>
      </c>
      <c r="R114" s="216">
        <v>0</v>
      </c>
      <c r="S114" s="216">
        <v>0</v>
      </c>
      <c r="T114" s="216">
        <v>0</v>
      </c>
      <c r="U114" s="216">
        <v>8</v>
      </c>
      <c r="V114" s="216">
        <v>8</v>
      </c>
      <c r="W114" s="216">
        <v>8</v>
      </c>
      <c r="X114" s="216">
        <v>165</v>
      </c>
      <c r="Y114" s="216">
        <v>75</v>
      </c>
      <c r="Z114" s="216">
        <v>120</v>
      </c>
      <c r="AA114" s="216">
        <v>0</v>
      </c>
      <c r="AB114" s="216">
        <v>0</v>
      </c>
      <c r="AC114" s="216">
        <v>0</v>
      </c>
      <c r="AD114" s="228">
        <v>77641.5</v>
      </c>
      <c r="AE114" s="229">
        <v>60</v>
      </c>
      <c r="AF114" s="229">
        <v>15</v>
      </c>
      <c r="AG114" s="229">
        <v>285</v>
      </c>
      <c r="AH114" s="229">
        <v>75</v>
      </c>
      <c r="AI114" s="229">
        <v>0</v>
      </c>
      <c r="AJ114" s="229">
        <v>180</v>
      </c>
      <c r="AK114" s="229">
        <v>135</v>
      </c>
      <c r="AL114" s="229">
        <v>0</v>
      </c>
      <c r="AM114" s="229">
        <v>225</v>
      </c>
      <c r="AN114" s="229">
        <v>270</v>
      </c>
      <c r="AO114" s="229">
        <v>15</v>
      </c>
      <c r="AP114" s="229">
        <v>690</v>
      </c>
      <c r="AQ114" s="228">
        <v>2058.75</v>
      </c>
      <c r="AR114" s="228">
        <v>56.55</v>
      </c>
      <c r="AS114" s="228">
        <v>699.60000000000014</v>
      </c>
      <c r="AT114" s="228">
        <v>2814.9000000000005</v>
      </c>
      <c r="AU114" s="229">
        <v>0</v>
      </c>
      <c r="AV114" s="229">
        <v>0</v>
      </c>
      <c r="AW114" s="229">
        <v>0</v>
      </c>
      <c r="AX114" s="229">
        <v>0</v>
      </c>
      <c r="AY114" s="219">
        <v>0</v>
      </c>
      <c r="AZ114" s="230">
        <v>0</v>
      </c>
      <c r="BA114" s="228">
        <v>80456.399999999994</v>
      </c>
      <c r="BB114" s="229">
        <v>11</v>
      </c>
      <c r="BC114" s="229">
        <v>5</v>
      </c>
      <c r="BD114" s="229">
        <v>8</v>
      </c>
      <c r="BE114" s="231">
        <v>3100.8</v>
      </c>
      <c r="BF114" s="231">
        <v>0</v>
      </c>
      <c r="BG114" s="232">
        <v>83557.2</v>
      </c>
      <c r="BH114" s="233">
        <v>34815.5</v>
      </c>
      <c r="BI114" s="233">
        <v>27852.399999999998</v>
      </c>
      <c r="BJ114" s="233">
        <v>20889.3</v>
      </c>
      <c r="BK114" s="234">
        <v>1</v>
      </c>
      <c r="BL114" s="233">
        <v>910</v>
      </c>
      <c r="BY114" s="235"/>
      <c r="BZ114" s="235"/>
      <c r="CA114" s="235"/>
    </row>
    <row r="115" spans="1:79" x14ac:dyDescent="0.3">
      <c r="A115" s="216">
        <v>2194</v>
      </c>
      <c r="B115" s="217" t="s">
        <v>401</v>
      </c>
      <c r="C115" s="216">
        <v>47</v>
      </c>
      <c r="D115" s="216">
        <v>38</v>
      </c>
      <c r="E115" s="216">
        <v>50</v>
      </c>
      <c r="F115" s="216">
        <v>2</v>
      </c>
      <c r="G115" s="216">
        <v>1</v>
      </c>
      <c r="H115" s="216">
        <v>1</v>
      </c>
      <c r="I115" s="216">
        <v>705</v>
      </c>
      <c r="J115" s="216">
        <v>570</v>
      </c>
      <c r="K115" s="216">
        <v>750</v>
      </c>
      <c r="L115" s="216">
        <v>30</v>
      </c>
      <c r="M115" s="216">
        <v>15</v>
      </c>
      <c r="N115" s="216">
        <v>15</v>
      </c>
      <c r="O115" s="216">
        <v>0</v>
      </c>
      <c r="P115" s="216">
        <v>0</v>
      </c>
      <c r="Q115" s="216">
        <v>0</v>
      </c>
      <c r="R115" s="216">
        <v>0</v>
      </c>
      <c r="S115" s="216">
        <v>0</v>
      </c>
      <c r="T115" s="216">
        <v>0</v>
      </c>
      <c r="U115" s="216">
        <v>1</v>
      </c>
      <c r="V115" s="216">
        <v>1</v>
      </c>
      <c r="W115" s="216">
        <v>1</v>
      </c>
      <c r="X115" s="216">
        <v>120</v>
      </c>
      <c r="Y115" s="216">
        <v>15</v>
      </c>
      <c r="Z115" s="216">
        <v>15</v>
      </c>
      <c r="AA115" s="216">
        <v>15</v>
      </c>
      <c r="AB115" s="216">
        <v>15</v>
      </c>
      <c r="AC115" s="216">
        <v>15</v>
      </c>
      <c r="AD115" s="228">
        <v>143738.4</v>
      </c>
      <c r="AE115" s="229">
        <v>45</v>
      </c>
      <c r="AF115" s="229">
        <v>0</v>
      </c>
      <c r="AG115" s="229">
        <v>270</v>
      </c>
      <c r="AH115" s="229">
        <v>0</v>
      </c>
      <c r="AI115" s="229">
        <v>0</v>
      </c>
      <c r="AJ115" s="229">
        <v>255</v>
      </c>
      <c r="AK115" s="229">
        <v>0</v>
      </c>
      <c r="AL115" s="229">
        <v>0</v>
      </c>
      <c r="AM115" s="229">
        <v>300</v>
      </c>
      <c r="AN115" s="229">
        <v>45</v>
      </c>
      <c r="AO115" s="229">
        <v>0</v>
      </c>
      <c r="AP115" s="229">
        <v>825</v>
      </c>
      <c r="AQ115" s="228">
        <v>356.84999999999997</v>
      </c>
      <c r="AR115" s="228">
        <v>0</v>
      </c>
      <c r="AS115" s="228">
        <v>834</v>
      </c>
      <c r="AT115" s="228">
        <v>1190.8499999999999</v>
      </c>
      <c r="AU115" s="229">
        <v>1</v>
      </c>
      <c r="AV115" s="229">
        <v>1</v>
      </c>
      <c r="AW115" s="229">
        <v>1</v>
      </c>
      <c r="AX115" s="229">
        <v>3</v>
      </c>
      <c r="AY115" s="219">
        <v>218</v>
      </c>
      <c r="AZ115" s="230">
        <v>0</v>
      </c>
      <c r="BA115" s="228">
        <v>145147.25</v>
      </c>
      <c r="BB115" s="229">
        <v>8</v>
      </c>
      <c r="BC115" s="229">
        <v>1</v>
      </c>
      <c r="BD115" s="229">
        <v>1</v>
      </c>
      <c r="BE115" s="231">
        <v>1315.8000000000002</v>
      </c>
      <c r="BF115" s="231">
        <v>0</v>
      </c>
      <c r="BG115" s="232">
        <v>146463.04999999999</v>
      </c>
      <c r="BH115" s="233">
        <v>61026.270833333328</v>
      </c>
      <c r="BI115" s="233">
        <v>48821.016666666663</v>
      </c>
      <c r="BJ115" s="233">
        <v>36615.762499999997</v>
      </c>
      <c r="BK115" s="234">
        <v>0</v>
      </c>
      <c r="BL115" s="233">
        <v>0</v>
      </c>
      <c r="BY115" s="235"/>
      <c r="BZ115" s="235"/>
      <c r="CA115" s="235"/>
    </row>
    <row r="116" spans="1:79" x14ac:dyDescent="0.3">
      <c r="A116" s="216">
        <v>2195</v>
      </c>
      <c r="B116" s="217" t="s">
        <v>402</v>
      </c>
      <c r="C116" s="216">
        <v>59</v>
      </c>
      <c r="D116" s="216">
        <v>29</v>
      </c>
      <c r="E116" s="216">
        <v>49</v>
      </c>
      <c r="F116" s="216">
        <v>0</v>
      </c>
      <c r="G116" s="216">
        <v>0</v>
      </c>
      <c r="H116" s="216">
        <v>0</v>
      </c>
      <c r="I116" s="216">
        <v>879</v>
      </c>
      <c r="J116" s="216">
        <v>432</v>
      </c>
      <c r="K116" s="216">
        <v>729</v>
      </c>
      <c r="L116" s="216">
        <v>0</v>
      </c>
      <c r="M116" s="216">
        <v>0</v>
      </c>
      <c r="N116" s="216">
        <v>0</v>
      </c>
      <c r="O116" s="216">
        <v>13</v>
      </c>
      <c r="P116" s="216">
        <v>15</v>
      </c>
      <c r="Q116" s="216">
        <v>11</v>
      </c>
      <c r="R116" s="216">
        <v>192</v>
      </c>
      <c r="S116" s="216">
        <v>219</v>
      </c>
      <c r="T116" s="216">
        <v>159</v>
      </c>
      <c r="U116" s="216">
        <v>23</v>
      </c>
      <c r="V116" s="216">
        <v>23</v>
      </c>
      <c r="W116" s="216">
        <v>23</v>
      </c>
      <c r="X116" s="216">
        <v>285</v>
      </c>
      <c r="Y116" s="216">
        <v>60</v>
      </c>
      <c r="Z116" s="216">
        <v>339</v>
      </c>
      <c r="AA116" s="216">
        <v>0</v>
      </c>
      <c r="AB116" s="216">
        <v>0</v>
      </c>
      <c r="AC116" s="216">
        <v>0</v>
      </c>
      <c r="AD116" s="228">
        <v>141396.96</v>
      </c>
      <c r="AE116" s="229">
        <v>345</v>
      </c>
      <c r="AF116" s="229">
        <v>207</v>
      </c>
      <c r="AG116" s="229">
        <v>105</v>
      </c>
      <c r="AH116" s="229">
        <v>150</v>
      </c>
      <c r="AI116" s="229">
        <v>87</v>
      </c>
      <c r="AJ116" s="229">
        <v>120</v>
      </c>
      <c r="AK116" s="229">
        <v>300</v>
      </c>
      <c r="AL116" s="229">
        <v>177</v>
      </c>
      <c r="AM116" s="229">
        <v>165</v>
      </c>
      <c r="AN116" s="229">
        <v>795</v>
      </c>
      <c r="AO116" s="229">
        <v>471</v>
      </c>
      <c r="AP116" s="229">
        <v>390</v>
      </c>
      <c r="AQ116" s="228">
        <v>6121.35</v>
      </c>
      <c r="AR116" s="228">
        <v>1724.34</v>
      </c>
      <c r="AS116" s="228">
        <v>392.4</v>
      </c>
      <c r="AT116" s="228">
        <v>8238.09</v>
      </c>
      <c r="AU116" s="229">
        <v>0</v>
      </c>
      <c r="AV116" s="229">
        <v>0</v>
      </c>
      <c r="AW116" s="229">
        <v>22</v>
      </c>
      <c r="AX116" s="229">
        <v>22</v>
      </c>
      <c r="AY116" s="219">
        <v>1514.5263157894735</v>
      </c>
      <c r="AZ116" s="230">
        <v>58678.559999999998</v>
      </c>
      <c r="BA116" s="228">
        <v>209828.13631578945</v>
      </c>
      <c r="BB116" s="229">
        <v>19</v>
      </c>
      <c r="BC116" s="229">
        <v>4</v>
      </c>
      <c r="BD116" s="229">
        <v>23</v>
      </c>
      <c r="BE116" s="231">
        <v>5865</v>
      </c>
      <c r="BF116" s="231">
        <v>0</v>
      </c>
      <c r="BG116" s="232">
        <v>215693.13631578945</v>
      </c>
      <c r="BH116" s="233">
        <v>89872.140131578941</v>
      </c>
      <c r="BI116" s="233">
        <v>71897.712105263156</v>
      </c>
      <c r="BJ116" s="233">
        <v>53923.28407894737</v>
      </c>
      <c r="BK116" s="234">
        <v>0</v>
      </c>
      <c r="BL116" s="233">
        <v>0</v>
      </c>
      <c r="BY116" s="235"/>
      <c r="BZ116" s="235"/>
      <c r="CA116" s="235"/>
    </row>
    <row r="117" spans="1:79" x14ac:dyDescent="0.3">
      <c r="A117" s="216">
        <v>2196</v>
      </c>
      <c r="B117" s="217" t="s">
        <v>403</v>
      </c>
      <c r="C117" s="216">
        <v>22</v>
      </c>
      <c r="D117" s="216">
        <v>16</v>
      </c>
      <c r="E117" s="216">
        <v>20</v>
      </c>
      <c r="F117" s="216">
        <v>0</v>
      </c>
      <c r="G117" s="216">
        <v>0</v>
      </c>
      <c r="H117" s="216">
        <v>0</v>
      </c>
      <c r="I117" s="216">
        <v>330</v>
      </c>
      <c r="J117" s="216">
        <v>240</v>
      </c>
      <c r="K117" s="216">
        <v>300</v>
      </c>
      <c r="L117" s="216">
        <v>0</v>
      </c>
      <c r="M117" s="216">
        <v>0</v>
      </c>
      <c r="N117" s="216">
        <v>0</v>
      </c>
      <c r="O117" s="216">
        <v>0</v>
      </c>
      <c r="P117" s="216">
        <v>0</v>
      </c>
      <c r="Q117" s="216">
        <v>0</v>
      </c>
      <c r="R117" s="216">
        <v>0</v>
      </c>
      <c r="S117" s="216">
        <v>0</v>
      </c>
      <c r="T117" s="216">
        <v>0</v>
      </c>
      <c r="U117" s="216">
        <v>1</v>
      </c>
      <c r="V117" s="216">
        <v>1</v>
      </c>
      <c r="W117" s="216">
        <v>1</v>
      </c>
      <c r="X117" s="216">
        <v>90</v>
      </c>
      <c r="Y117" s="216">
        <v>0</v>
      </c>
      <c r="Z117" s="216">
        <v>15</v>
      </c>
      <c r="AA117" s="216">
        <v>0</v>
      </c>
      <c r="AB117" s="216">
        <v>0</v>
      </c>
      <c r="AC117" s="216">
        <v>0</v>
      </c>
      <c r="AD117" s="228">
        <v>59999.4</v>
      </c>
      <c r="AE117" s="229">
        <v>135</v>
      </c>
      <c r="AF117" s="229">
        <v>120</v>
      </c>
      <c r="AG117" s="229">
        <v>30</v>
      </c>
      <c r="AH117" s="229">
        <v>75</v>
      </c>
      <c r="AI117" s="229">
        <v>105</v>
      </c>
      <c r="AJ117" s="229">
        <v>45</v>
      </c>
      <c r="AK117" s="229">
        <v>75</v>
      </c>
      <c r="AL117" s="229">
        <v>150</v>
      </c>
      <c r="AM117" s="229">
        <v>45</v>
      </c>
      <c r="AN117" s="229">
        <v>285</v>
      </c>
      <c r="AO117" s="229">
        <v>375</v>
      </c>
      <c r="AP117" s="229">
        <v>120</v>
      </c>
      <c r="AQ117" s="228">
        <v>2214.3000000000002</v>
      </c>
      <c r="AR117" s="228">
        <v>1370.25</v>
      </c>
      <c r="AS117" s="228">
        <v>121.2</v>
      </c>
      <c r="AT117" s="228">
        <v>3705.75</v>
      </c>
      <c r="AU117" s="229">
        <v>6</v>
      </c>
      <c r="AV117" s="229">
        <v>0</v>
      </c>
      <c r="AW117" s="229">
        <v>1</v>
      </c>
      <c r="AX117" s="229">
        <v>7</v>
      </c>
      <c r="AY117" s="219">
        <v>516.31578947368428</v>
      </c>
      <c r="AZ117" s="230">
        <v>0</v>
      </c>
      <c r="BA117" s="228">
        <v>64221.465789473688</v>
      </c>
      <c r="BB117" s="229">
        <v>6</v>
      </c>
      <c r="BC117" s="229">
        <v>0</v>
      </c>
      <c r="BD117" s="229">
        <v>1</v>
      </c>
      <c r="BE117" s="231">
        <v>918.00000000000011</v>
      </c>
      <c r="BF117" s="231">
        <v>0</v>
      </c>
      <c r="BG117" s="232">
        <v>65139.465789473688</v>
      </c>
      <c r="BH117" s="233">
        <v>27141.44407894737</v>
      </c>
      <c r="BI117" s="233">
        <v>21713.155263157896</v>
      </c>
      <c r="BJ117" s="233">
        <v>16284.866447368422</v>
      </c>
      <c r="BK117" s="234">
        <v>0</v>
      </c>
      <c r="BL117" s="233">
        <v>0</v>
      </c>
      <c r="BY117" s="235"/>
      <c r="BZ117" s="235"/>
      <c r="CA117" s="235"/>
    </row>
    <row r="118" spans="1:79" x14ac:dyDescent="0.3">
      <c r="A118" s="216">
        <v>2204</v>
      </c>
      <c r="B118" s="217" t="s">
        <v>404</v>
      </c>
      <c r="C118" s="216">
        <v>26</v>
      </c>
      <c r="D118" s="216">
        <v>20</v>
      </c>
      <c r="E118" s="216">
        <v>22</v>
      </c>
      <c r="F118" s="216">
        <v>3</v>
      </c>
      <c r="G118" s="216">
        <v>4</v>
      </c>
      <c r="H118" s="216">
        <v>4</v>
      </c>
      <c r="I118" s="216">
        <v>390</v>
      </c>
      <c r="J118" s="216">
        <v>300</v>
      </c>
      <c r="K118" s="216">
        <v>330</v>
      </c>
      <c r="L118" s="216">
        <v>45</v>
      </c>
      <c r="M118" s="216">
        <v>60</v>
      </c>
      <c r="N118" s="216">
        <v>60</v>
      </c>
      <c r="O118" s="216">
        <v>0</v>
      </c>
      <c r="P118" s="216">
        <v>0</v>
      </c>
      <c r="Q118" s="216">
        <v>0</v>
      </c>
      <c r="R118" s="216">
        <v>26</v>
      </c>
      <c r="S118" s="216">
        <v>20</v>
      </c>
      <c r="T118" s="216">
        <v>22</v>
      </c>
      <c r="U118" s="216">
        <v>10</v>
      </c>
      <c r="V118" s="216">
        <v>6</v>
      </c>
      <c r="W118" s="216">
        <v>8</v>
      </c>
      <c r="X118" s="216">
        <v>390</v>
      </c>
      <c r="Y118" s="216">
        <v>300</v>
      </c>
      <c r="Z118" s="216">
        <v>330</v>
      </c>
      <c r="AA118" s="216">
        <v>45</v>
      </c>
      <c r="AB118" s="216">
        <v>60</v>
      </c>
      <c r="AC118" s="216">
        <v>60</v>
      </c>
      <c r="AD118" s="228">
        <v>81543.899999999994</v>
      </c>
      <c r="AE118" s="229">
        <v>165</v>
      </c>
      <c r="AF118" s="229">
        <v>60</v>
      </c>
      <c r="AG118" s="229">
        <v>15</v>
      </c>
      <c r="AH118" s="229">
        <v>105</v>
      </c>
      <c r="AI118" s="229">
        <v>15</v>
      </c>
      <c r="AJ118" s="229">
        <v>15</v>
      </c>
      <c r="AK118" s="229">
        <v>120</v>
      </c>
      <c r="AL118" s="229">
        <v>15</v>
      </c>
      <c r="AM118" s="229">
        <v>15</v>
      </c>
      <c r="AN118" s="229">
        <v>390</v>
      </c>
      <c r="AO118" s="229">
        <v>90</v>
      </c>
      <c r="AP118" s="229">
        <v>45</v>
      </c>
      <c r="AQ118" s="228">
        <v>3019.5</v>
      </c>
      <c r="AR118" s="228">
        <v>334.95</v>
      </c>
      <c r="AS118" s="228">
        <v>45.6</v>
      </c>
      <c r="AT118" s="228">
        <v>3400.0499999999997</v>
      </c>
      <c r="AU118" s="229">
        <v>6</v>
      </c>
      <c r="AV118" s="229">
        <v>6</v>
      </c>
      <c r="AW118" s="229">
        <v>8</v>
      </c>
      <c r="AX118" s="229">
        <v>20</v>
      </c>
      <c r="AY118" s="219">
        <v>1445.6842105263158</v>
      </c>
      <c r="AZ118" s="230">
        <v>7050.24</v>
      </c>
      <c r="BA118" s="228">
        <v>93439.874210526323</v>
      </c>
      <c r="BB118" s="229">
        <v>10</v>
      </c>
      <c r="BC118" s="229">
        <v>6</v>
      </c>
      <c r="BD118" s="229">
        <v>8</v>
      </c>
      <c r="BE118" s="231">
        <v>3100.8</v>
      </c>
      <c r="BF118" s="231">
        <v>0</v>
      </c>
      <c r="BG118" s="232">
        <v>96540.674210526326</v>
      </c>
      <c r="BH118" s="233">
        <v>40225.280921052632</v>
      </c>
      <c r="BI118" s="233">
        <v>32180.224736842109</v>
      </c>
      <c r="BJ118" s="233">
        <v>24135.168552631581</v>
      </c>
      <c r="BK118" s="234">
        <v>0</v>
      </c>
      <c r="BL118" s="233">
        <v>0</v>
      </c>
      <c r="BY118" s="235"/>
      <c r="BZ118" s="235"/>
      <c r="CA118" s="235"/>
    </row>
    <row r="119" spans="1:79" x14ac:dyDescent="0.3">
      <c r="A119" s="216">
        <v>2211</v>
      </c>
      <c r="B119" s="217" t="s">
        <v>405</v>
      </c>
      <c r="C119" s="216">
        <v>0</v>
      </c>
      <c r="D119" s="216">
        <v>23</v>
      </c>
      <c r="E119" s="216">
        <v>34</v>
      </c>
      <c r="F119" s="216">
        <v>0</v>
      </c>
      <c r="G119" s="216">
        <v>3</v>
      </c>
      <c r="H119" s="216">
        <v>4</v>
      </c>
      <c r="I119" s="216">
        <v>0</v>
      </c>
      <c r="J119" s="216">
        <v>345</v>
      </c>
      <c r="K119" s="216">
        <v>510</v>
      </c>
      <c r="L119" s="216">
        <v>0</v>
      </c>
      <c r="M119" s="216">
        <v>45</v>
      </c>
      <c r="N119" s="216">
        <v>60</v>
      </c>
      <c r="O119" s="216">
        <v>0</v>
      </c>
      <c r="P119" s="216">
        <v>0</v>
      </c>
      <c r="Q119" s="216">
        <v>0</v>
      </c>
      <c r="R119" s="216">
        <v>0</v>
      </c>
      <c r="S119" s="216">
        <v>23</v>
      </c>
      <c r="T119" s="216">
        <v>34</v>
      </c>
      <c r="U119" s="216">
        <v>0</v>
      </c>
      <c r="V119" s="216">
        <v>10</v>
      </c>
      <c r="W119" s="216">
        <v>16</v>
      </c>
      <c r="X119" s="216">
        <v>0</v>
      </c>
      <c r="Y119" s="216">
        <v>150</v>
      </c>
      <c r="Z119" s="216">
        <v>510</v>
      </c>
      <c r="AA119" s="216">
        <v>0</v>
      </c>
      <c r="AB119" s="216">
        <v>45</v>
      </c>
      <c r="AC119" s="216">
        <v>60</v>
      </c>
      <c r="AD119" s="228">
        <v>65527.799999999996</v>
      </c>
      <c r="AE119" s="229">
        <v>0</v>
      </c>
      <c r="AF119" s="229">
        <v>0</v>
      </c>
      <c r="AG119" s="229">
        <v>0</v>
      </c>
      <c r="AH119" s="229">
        <v>0</v>
      </c>
      <c r="AI119" s="229">
        <v>270</v>
      </c>
      <c r="AJ119" s="229">
        <v>30</v>
      </c>
      <c r="AK119" s="229">
        <v>30</v>
      </c>
      <c r="AL119" s="229">
        <v>375</v>
      </c>
      <c r="AM119" s="229">
        <v>60</v>
      </c>
      <c r="AN119" s="229">
        <v>30</v>
      </c>
      <c r="AO119" s="229">
        <v>645</v>
      </c>
      <c r="AP119" s="229">
        <v>90</v>
      </c>
      <c r="AQ119" s="228">
        <v>219.60000000000002</v>
      </c>
      <c r="AR119" s="228">
        <v>2322.8999999999996</v>
      </c>
      <c r="AS119" s="228">
        <v>88.8</v>
      </c>
      <c r="AT119" s="228">
        <v>2631.2999999999997</v>
      </c>
      <c r="AU119" s="229">
        <v>0</v>
      </c>
      <c r="AV119" s="229">
        <v>0</v>
      </c>
      <c r="AW119" s="229">
        <v>16</v>
      </c>
      <c r="AX119" s="229">
        <v>16</v>
      </c>
      <c r="AY119" s="219">
        <v>1101.4736842105262</v>
      </c>
      <c r="AZ119" s="230">
        <v>5858.88</v>
      </c>
      <c r="BA119" s="228">
        <v>75119.453684210515</v>
      </c>
      <c r="BB119" s="229">
        <v>0</v>
      </c>
      <c r="BC119" s="229">
        <v>10</v>
      </c>
      <c r="BD119" s="229">
        <v>16</v>
      </c>
      <c r="BE119" s="231">
        <v>3284.4000000000005</v>
      </c>
      <c r="BF119" s="231">
        <v>1</v>
      </c>
      <c r="BG119" s="232">
        <v>78404.85368421051</v>
      </c>
      <c r="BH119" s="233">
        <v>32668.689035087715</v>
      </c>
      <c r="BI119" s="233">
        <v>26134.951228070171</v>
      </c>
      <c r="BJ119" s="233">
        <v>19601.213421052627</v>
      </c>
      <c r="BK119" s="234">
        <v>0</v>
      </c>
      <c r="BL119" s="233">
        <v>0</v>
      </c>
      <c r="BY119" s="235"/>
      <c r="BZ119" s="235"/>
      <c r="CA119" s="235"/>
    </row>
    <row r="120" spans="1:79" x14ac:dyDescent="0.3">
      <c r="A120" s="216">
        <v>2227</v>
      </c>
      <c r="B120" s="217" t="s">
        <v>406</v>
      </c>
      <c r="C120" s="216">
        <v>52</v>
      </c>
      <c r="D120" s="216">
        <v>44</v>
      </c>
      <c r="E120" s="216">
        <v>52</v>
      </c>
      <c r="F120" s="216">
        <v>9</v>
      </c>
      <c r="G120" s="216">
        <v>9</v>
      </c>
      <c r="H120" s="216">
        <v>11</v>
      </c>
      <c r="I120" s="216">
        <v>780</v>
      </c>
      <c r="J120" s="216">
        <v>660</v>
      </c>
      <c r="K120" s="216">
        <v>780</v>
      </c>
      <c r="L120" s="216">
        <v>135</v>
      </c>
      <c r="M120" s="216">
        <v>135</v>
      </c>
      <c r="N120" s="216">
        <v>165</v>
      </c>
      <c r="O120" s="216">
        <v>0</v>
      </c>
      <c r="P120" s="216">
        <v>0</v>
      </c>
      <c r="Q120" s="216">
        <v>0</v>
      </c>
      <c r="R120" s="216">
        <v>0</v>
      </c>
      <c r="S120" s="216">
        <v>0</v>
      </c>
      <c r="T120" s="216">
        <v>0</v>
      </c>
      <c r="U120" s="216">
        <v>19</v>
      </c>
      <c r="V120" s="216">
        <v>19</v>
      </c>
      <c r="W120" s="216">
        <v>19</v>
      </c>
      <c r="X120" s="216">
        <v>390</v>
      </c>
      <c r="Y120" s="216">
        <v>300</v>
      </c>
      <c r="Z120" s="216">
        <v>285</v>
      </c>
      <c r="AA120" s="216">
        <v>30</v>
      </c>
      <c r="AB120" s="216">
        <v>30</v>
      </c>
      <c r="AC120" s="216">
        <v>30</v>
      </c>
      <c r="AD120" s="228">
        <v>182762.4</v>
      </c>
      <c r="AE120" s="229">
        <v>240</v>
      </c>
      <c r="AF120" s="229">
        <v>345</v>
      </c>
      <c r="AG120" s="229">
        <v>75</v>
      </c>
      <c r="AH120" s="229">
        <v>195</v>
      </c>
      <c r="AI120" s="229">
        <v>225</v>
      </c>
      <c r="AJ120" s="229">
        <v>105</v>
      </c>
      <c r="AK120" s="229">
        <v>225</v>
      </c>
      <c r="AL120" s="229">
        <v>285</v>
      </c>
      <c r="AM120" s="229">
        <v>105</v>
      </c>
      <c r="AN120" s="229">
        <v>660</v>
      </c>
      <c r="AO120" s="229">
        <v>855</v>
      </c>
      <c r="AP120" s="229">
        <v>285</v>
      </c>
      <c r="AQ120" s="228">
        <v>5096.55</v>
      </c>
      <c r="AR120" s="228">
        <v>3140.7</v>
      </c>
      <c r="AS120" s="228">
        <v>288</v>
      </c>
      <c r="AT120" s="228">
        <v>8525.25</v>
      </c>
      <c r="AU120" s="229">
        <v>26</v>
      </c>
      <c r="AV120" s="229">
        <v>19</v>
      </c>
      <c r="AW120" s="229">
        <v>18</v>
      </c>
      <c r="AX120" s="229">
        <v>63</v>
      </c>
      <c r="AY120" s="219">
        <v>4595.2105263157891</v>
      </c>
      <c r="AZ120" s="230">
        <v>0</v>
      </c>
      <c r="BA120" s="228">
        <v>195882.86052631578</v>
      </c>
      <c r="BB120" s="229">
        <v>26</v>
      </c>
      <c r="BC120" s="229">
        <v>20</v>
      </c>
      <c r="BD120" s="229">
        <v>19</v>
      </c>
      <c r="BE120" s="231">
        <v>8425.2000000000007</v>
      </c>
      <c r="BF120" s="231">
        <v>0</v>
      </c>
      <c r="BG120" s="232">
        <v>204308.06052631579</v>
      </c>
      <c r="BH120" s="233">
        <v>85128.358552631573</v>
      </c>
      <c r="BI120" s="233">
        <v>68102.686842105264</v>
      </c>
      <c r="BJ120" s="233">
        <v>51077.015131578948</v>
      </c>
      <c r="BK120" s="234">
        <v>0</v>
      </c>
      <c r="BL120" s="233">
        <v>0</v>
      </c>
      <c r="BY120" s="235"/>
      <c r="BZ120" s="235"/>
      <c r="CA120" s="235"/>
    </row>
    <row r="121" spans="1:79" x14ac:dyDescent="0.3">
      <c r="A121" s="216">
        <v>2231</v>
      </c>
      <c r="B121" s="217" t="s">
        <v>407</v>
      </c>
      <c r="C121" s="216">
        <v>34</v>
      </c>
      <c r="D121" s="216">
        <v>36</v>
      </c>
      <c r="E121" s="216">
        <v>37</v>
      </c>
      <c r="F121" s="216">
        <v>2</v>
      </c>
      <c r="G121" s="216">
        <v>4</v>
      </c>
      <c r="H121" s="216">
        <v>6</v>
      </c>
      <c r="I121" s="216">
        <v>510</v>
      </c>
      <c r="J121" s="216">
        <v>540</v>
      </c>
      <c r="K121" s="216">
        <v>555</v>
      </c>
      <c r="L121" s="216">
        <v>30</v>
      </c>
      <c r="M121" s="216">
        <v>60</v>
      </c>
      <c r="N121" s="216">
        <v>90</v>
      </c>
      <c r="O121" s="216">
        <v>0</v>
      </c>
      <c r="P121" s="216">
        <v>0</v>
      </c>
      <c r="Q121" s="216">
        <v>0</v>
      </c>
      <c r="R121" s="216">
        <v>0</v>
      </c>
      <c r="S121" s="216">
        <v>0</v>
      </c>
      <c r="T121" s="216">
        <v>0</v>
      </c>
      <c r="U121" s="216">
        <v>0</v>
      </c>
      <c r="V121" s="216">
        <v>0</v>
      </c>
      <c r="W121" s="216">
        <v>0</v>
      </c>
      <c r="X121" s="216">
        <v>135</v>
      </c>
      <c r="Y121" s="216">
        <v>120</v>
      </c>
      <c r="Z121" s="216">
        <v>0</v>
      </c>
      <c r="AA121" s="216">
        <v>0</v>
      </c>
      <c r="AB121" s="216">
        <v>0</v>
      </c>
      <c r="AC121" s="216">
        <v>0</v>
      </c>
      <c r="AD121" s="228">
        <v>122519.09999999999</v>
      </c>
      <c r="AE121" s="229">
        <v>0</v>
      </c>
      <c r="AF121" s="229">
        <v>30</v>
      </c>
      <c r="AG121" s="229">
        <v>270</v>
      </c>
      <c r="AH121" s="229">
        <v>0</v>
      </c>
      <c r="AI121" s="229">
        <v>0</v>
      </c>
      <c r="AJ121" s="229">
        <v>270</v>
      </c>
      <c r="AK121" s="229">
        <v>15</v>
      </c>
      <c r="AL121" s="229">
        <v>0</v>
      </c>
      <c r="AM121" s="229">
        <v>300</v>
      </c>
      <c r="AN121" s="229">
        <v>15</v>
      </c>
      <c r="AO121" s="229">
        <v>30</v>
      </c>
      <c r="AP121" s="229">
        <v>840</v>
      </c>
      <c r="AQ121" s="228">
        <v>109.80000000000001</v>
      </c>
      <c r="AR121" s="228">
        <v>113.1</v>
      </c>
      <c r="AS121" s="228">
        <v>849.59999999999991</v>
      </c>
      <c r="AT121" s="228">
        <v>1072.5</v>
      </c>
      <c r="AU121" s="229">
        <v>0</v>
      </c>
      <c r="AV121" s="229">
        <v>0</v>
      </c>
      <c r="AW121" s="229">
        <v>0</v>
      </c>
      <c r="AX121" s="229">
        <v>0</v>
      </c>
      <c r="AY121" s="219">
        <v>0</v>
      </c>
      <c r="AZ121" s="230">
        <v>0</v>
      </c>
      <c r="BA121" s="228">
        <v>123591.59999999999</v>
      </c>
      <c r="BB121" s="229">
        <v>9</v>
      </c>
      <c r="BC121" s="229">
        <v>8</v>
      </c>
      <c r="BD121" s="229">
        <v>0</v>
      </c>
      <c r="BE121" s="231">
        <v>2254.2000000000003</v>
      </c>
      <c r="BF121" s="231">
        <v>0</v>
      </c>
      <c r="BG121" s="232">
        <v>125845.79999999999</v>
      </c>
      <c r="BH121" s="233">
        <v>52435.75</v>
      </c>
      <c r="BI121" s="233">
        <v>41948.6</v>
      </c>
      <c r="BJ121" s="233">
        <v>31461.449999999997</v>
      </c>
      <c r="BK121" s="234">
        <v>0</v>
      </c>
      <c r="BL121" s="233">
        <v>0</v>
      </c>
      <c r="BY121" s="235"/>
      <c r="BZ121" s="235"/>
      <c r="CA121" s="235"/>
    </row>
    <row r="122" spans="1:79" x14ac:dyDescent="0.3">
      <c r="A122" s="216">
        <v>2238</v>
      </c>
      <c r="B122" s="217" t="s">
        <v>408</v>
      </c>
      <c r="C122" s="216">
        <v>22</v>
      </c>
      <c r="D122" s="216">
        <v>21</v>
      </c>
      <c r="E122" s="216">
        <v>32</v>
      </c>
      <c r="F122" s="216">
        <v>13</v>
      </c>
      <c r="G122" s="216">
        <v>10</v>
      </c>
      <c r="H122" s="216">
        <v>14</v>
      </c>
      <c r="I122" s="216">
        <v>330</v>
      </c>
      <c r="J122" s="216">
        <v>315</v>
      </c>
      <c r="K122" s="216">
        <v>480</v>
      </c>
      <c r="L122" s="216">
        <v>195</v>
      </c>
      <c r="M122" s="216">
        <v>150</v>
      </c>
      <c r="N122" s="216">
        <v>210</v>
      </c>
      <c r="O122" s="216">
        <v>0</v>
      </c>
      <c r="P122" s="216">
        <v>0</v>
      </c>
      <c r="Q122" s="216">
        <v>0</v>
      </c>
      <c r="R122" s="216">
        <v>0</v>
      </c>
      <c r="S122" s="216">
        <v>0</v>
      </c>
      <c r="T122" s="216">
        <v>0</v>
      </c>
      <c r="U122" s="216">
        <v>8</v>
      </c>
      <c r="V122" s="216">
        <v>8</v>
      </c>
      <c r="W122" s="216">
        <v>8</v>
      </c>
      <c r="X122" s="216">
        <v>165</v>
      </c>
      <c r="Y122" s="216">
        <v>75</v>
      </c>
      <c r="Z122" s="216">
        <v>120</v>
      </c>
      <c r="AA122" s="216">
        <v>0</v>
      </c>
      <c r="AB122" s="216">
        <v>0</v>
      </c>
      <c r="AC122" s="216">
        <v>0</v>
      </c>
      <c r="AD122" s="228">
        <v>115852.50000000001</v>
      </c>
      <c r="AE122" s="229">
        <v>165</v>
      </c>
      <c r="AF122" s="229">
        <v>30</v>
      </c>
      <c r="AG122" s="229">
        <v>45</v>
      </c>
      <c r="AH122" s="229">
        <v>75</v>
      </c>
      <c r="AI122" s="229">
        <v>30</v>
      </c>
      <c r="AJ122" s="229">
        <v>105</v>
      </c>
      <c r="AK122" s="229">
        <v>90</v>
      </c>
      <c r="AL122" s="229">
        <v>60</v>
      </c>
      <c r="AM122" s="229">
        <v>120</v>
      </c>
      <c r="AN122" s="229">
        <v>330</v>
      </c>
      <c r="AO122" s="229">
        <v>120</v>
      </c>
      <c r="AP122" s="229">
        <v>270</v>
      </c>
      <c r="AQ122" s="228">
        <v>2562</v>
      </c>
      <c r="AR122" s="228">
        <v>435</v>
      </c>
      <c r="AS122" s="228">
        <v>271.2</v>
      </c>
      <c r="AT122" s="228">
        <v>3268.2</v>
      </c>
      <c r="AU122" s="229">
        <v>0</v>
      </c>
      <c r="AV122" s="229">
        <v>0</v>
      </c>
      <c r="AW122" s="229">
        <v>0</v>
      </c>
      <c r="AX122" s="229">
        <v>0</v>
      </c>
      <c r="AY122" s="219">
        <v>0</v>
      </c>
      <c r="AZ122" s="230">
        <v>0</v>
      </c>
      <c r="BA122" s="228">
        <v>119120.70000000001</v>
      </c>
      <c r="BB122" s="229">
        <v>11</v>
      </c>
      <c r="BC122" s="229">
        <v>5</v>
      </c>
      <c r="BD122" s="229">
        <v>8</v>
      </c>
      <c r="BE122" s="231">
        <v>3100.8</v>
      </c>
      <c r="BF122" s="231">
        <v>0</v>
      </c>
      <c r="BG122" s="232">
        <v>122221.50000000001</v>
      </c>
      <c r="BH122" s="233">
        <v>50925.625000000007</v>
      </c>
      <c r="BI122" s="233">
        <v>40740.500000000007</v>
      </c>
      <c r="BJ122" s="233">
        <v>30555.375000000007</v>
      </c>
      <c r="BK122" s="234">
        <v>0</v>
      </c>
      <c r="BL122" s="233">
        <v>0</v>
      </c>
      <c r="BY122" s="235"/>
      <c r="BZ122" s="235"/>
      <c r="CA122" s="235"/>
    </row>
    <row r="123" spans="1:79" x14ac:dyDescent="0.3">
      <c r="A123" s="216">
        <v>2239</v>
      </c>
      <c r="B123" s="217" t="s">
        <v>409</v>
      </c>
      <c r="C123" s="216">
        <v>27</v>
      </c>
      <c r="D123" s="216">
        <v>27</v>
      </c>
      <c r="E123" s="216">
        <v>33</v>
      </c>
      <c r="F123" s="216">
        <v>7</v>
      </c>
      <c r="G123" s="216">
        <v>8</v>
      </c>
      <c r="H123" s="216">
        <v>10</v>
      </c>
      <c r="I123" s="216">
        <v>405</v>
      </c>
      <c r="J123" s="216">
        <v>405</v>
      </c>
      <c r="K123" s="216">
        <v>495</v>
      </c>
      <c r="L123" s="216">
        <v>105</v>
      </c>
      <c r="M123" s="216">
        <v>120</v>
      </c>
      <c r="N123" s="216">
        <v>150</v>
      </c>
      <c r="O123" s="216">
        <v>0</v>
      </c>
      <c r="P123" s="216">
        <v>0</v>
      </c>
      <c r="Q123" s="216">
        <v>0</v>
      </c>
      <c r="R123" s="216">
        <v>0</v>
      </c>
      <c r="S123" s="216">
        <v>0</v>
      </c>
      <c r="T123" s="216">
        <v>0</v>
      </c>
      <c r="U123" s="216">
        <v>12</v>
      </c>
      <c r="V123" s="216">
        <v>12</v>
      </c>
      <c r="W123" s="216">
        <v>12</v>
      </c>
      <c r="X123" s="216">
        <v>165</v>
      </c>
      <c r="Y123" s="216">
        <v>135</v>
      </c>
      <c r="Z123" s="216">
        <v>180</v>
      </c>
      <c r="AA123" s="216">
        <v>15</v>
      </c>
      <c r="AB123" s="216">
        <v>15</v>
      </c>
      <c r="AC123" s="216">
        <v>15</v>
      </c>
      <c r="AD123" s="228">
        <v>115527.3</v>
      </c>
      <c r="AE123" s="229">
        <v>165</v>
      </c>
      <c r="AF123" s="229">
        <v>30</v>
      </c>
      <c r="AG123" s="229">
        <v>15</v>
      </c>
      <c r="AH123" s="229">
        <v>210</v>
      </c>
      <c r="AI123" s="229">
        <v>45</v>
      </c>
      <c r="AJ123" s="229">
        <v>45</v>
      </c>
      <c r="AK123" s="229">
        <v>255</v>
      </c>
      <c r="AL123" s="229">
        <v>45</v>
      </c>
      <c r="AM123" s="229">
        <v>30</v>
      </c>
      <c r="AN123" s="229">
        <v>630</v>
      </c>
      <c r="AO123" s="229">
        <v>120</v>
      </c>
      <c r="AP123" s="229">
        <v>90</v>
      </c>
      <c r="AQ123" s="228">
        <v>4840.3499999999995</v>
      </c>
      <c r="AR123" s="228">
        <v>439.35</v>
      </c>
      <c r="AS123" s="228">
        <v>91.199999999999989</v>
      </c>
      <c r="AT123" s="228">
        <v>5370.9</v>
      </c>
      <c r="AU123" s="229">
        <v>11</v>
      </c>
      <c r="AV123" s="229">
        <v>9</v>
      </c>
      <c r="AW123" s="229">
        <v>12</v>
      </c>
      <c r="AX123" s="229">
        <v>32</v>
      </c>
      <c r="AY123" s="219">
        <v>2317.6842105263158</v>
      </c>
      <c r="AZ123" s="230">
        <v>0</v>
      </c>
      <c r="BA123" s="228">
        <v>123215.88421052632</v>
      </c>
      <c r="BB123" s="229">
        <v>11</v>
      </c>
      <c r="BC123" s="229">
        <v>9</v>
      </c>
      <c r="BD123" s="229">
        <v>12</v>
      </c>
      <c r="BE123" s="231">
        <v>4120.8000000000011</v>
      </c>
      <c r="BF123" s="231">
        <v>0</v>
      </c>
      <c r="BG123" s="232">
        <v>127336.68421052632</v>
      </c>
      <c r="BH123" s="233">
        <v>53056.951754385962</v>
      </c>
      <c r="BI123" s="233">
        <v>42445.561403508771</v>
      </c>
      <c r="BJ123" s="233">
        <v>31834.17105263158</v>
      </c>
      <c r="BK123" s="234">
        <v>0</v>
      </c>
      <c r="BL123" s="233">
        <v>0</v>
      </c>
      <c r="BY123" s="235"/>
      <c r="BZ123" s="235"/>
      <c r="CA123" s="235"/>
    </row>
    <row r="124" spans="1:79" x14ac:dyDescent="0.3">
      <c r="A124" s="216">
        <v>2245</v>
      </c>
      <c r="B124" s="217" t="s">
        <v>410</v>
      </c>
      <c r="C124" s="216">
        <v>25</v>
      </c>
      <c r="D124" s="216">
        <v>20</v>
      </c>
      <c r="E124" s="216">
        <v>26</v>
      </c>
      <c r="F124" s="216">
        <v>0</v>
      </c>
      <c r="G124" s="216">
        <v>0</v>
      </c>
      <c r="H124" s="216">
        <v>0</v>
      </c>
      <c r="I124" s="216">
        <v>375</v>
      </c>
      <c r="J124" s="216">
        <v>300</v>
      </c>
      <c r="K124" s="216">
        <v>390</v>
      </c>
      <c r="L124" s="216">
        <v>0</v>
      </c>
      <c r="M124" s="216">
        <v>0</v>
      </c>
      <c r="N124" s="216">
        <v>0</v>
      </c>
      <c r="O124" s="216">
        <v>0</v>
      </c>
      <c r="P124" s="216">
        <v>0</v>
      </c>
      <c r="Q124" s="216">
        <v>0</v>
      </c>
      <c r="R124" s="216">
        <v>0</v>
      </c>
      <c r="S124" s="216">
        <v>0</v>
      </c>
      <c r="T124" s="216">
        <v>0</v>
      </c>
      <c r="U124" s="216">
        <v>13</v>
      </c>
      <c r="V124" s="216">
        <v>13</v>
      </c>
      <c r="W124" s="216">
        <v>13</v>
      </c>
      <c r="X124" s="216">
        <v>0</v>
      </c>
      <c r="Y124" s="216">
        <v>30</v>
      </c>
      <c r="Z124" s="216">
        <v>195</v>
      </c>
      <c r="AA124" s="216">
        <v>0</v>
      </c>
      <c r="AB124" s="216">
        <v>0</v>
      </c>
      <c r="AC124" s="216">
        <v>0</v>
      </c>
      <c r="AD124" s="228">
        <v>73413.899999999994</v>
      </c>
      <c r="AE124" s="229">
        <v>345</v>
      </c>
      <c r="AF124" s="229">
        <v>0</v>
      </c>
      <c r="AG124" s="229">
        <v>15</v>
      </c>
      <c r="AH124" s="229">
        <v>270</v>
      </c>
      <c r="AI124" s="229">
        <v>0</v>
      </c>
      <c r="AJ124" s="229">
        <v>0</v>
      </c>
      <c r="AK124" s="229">
        <v>345</v>
      </c>
      <c r="AL124" s="229">
        <v>0</v>
      </c>
      <c r="AM124" s="229">
        <v>15</v>
      </c>
      <c r="AN124" s="229">
        <v>960</v>
      </c>
      <c r="AO124" s="229">
        <v>0</v>
      </c>
      <c r="AP124" s="229">
        <v>30</v>
      </c>
      <c r="AQ124" s="228">
        <v>7402.35</v>
      </c>
      <c r="AR124" s="228">
        <v>0</v>
      </c>
      <c r="AS124" s="228">
        <v>30</v>
      </c>
      <c r="AT124" s="228">
        <v>7432.35</v>
      </c>
      <c r="AU124" s="229">
        <v>0</v>
      </c>
      <c r="AV124" s="229">
        <v>2</v>
      </c>
      <c r="AW124" s="229">
        <v>12</v>
      </c>
      <c r="AX124" s="229">
        <v>14</v>
      </c>
      <c r="AY124" s="219">
        <v>975.26315789473676</v>
      </c>
      <c r="AZ124" s="230">
        <v>0</v>
      </c>
      <c r="BA124" s="228">
        <v>81821.513157894733</v>
      </c>
      <c r="BB124" s="229">
        <v>0</v>
      </c>
      <c r="BC124" s="229">
        <v>2</v>
      </c>
      <c r="BD124" s="229">
        <v>13</v>
      </c>
      <c r="BE124" s="231">
        <v>1856.4</v>
      </c>
      <c r="BF124" s="231">
        <v>0</v>
      </c>
      <c r="BG124" s="232">
        <v>83677.913157894727</v>
      </c>
      <c r="BH124" s="233">
        <v>34865.797149122802</v>
      </c>
      <c r="BI124" s="233">
        <v>27892.637719298244</v>
      </c>
      <c r="BJ124" s="233">
        <v>20919.478289473682</v>
      </c>
      <c r="BK124" s="234">
        <v>0</v>
      </c>
      <c r="BL124" s="233">
        <v>0</v>
      </c>
      <c r="BY124" s="235"/>
      <c r="BZ124" s="235"/>
      <c r="CA124" s="235"/>
    </row>
    <row r="125" spans="1:79" x14ac:dyDescent="0.3">
      <c r="A125" s="216">
        <v>2249</v>
      </c>
      <c r="B125" s="217" t="s">
        <v>411</v>
      </c>
      <c r="C125" s="216">
        <v>13</v>
      </c>
      <c r="D125" s="216">
        <v>0</v>
      </c>
      <c r="E125" s="216">
        <v>0</v>
      </c>
      <c r="F125" s="216">
        <v>0</v>
      </c>
      <c r="G125" s="216">
        <v>0</v>
      </c>
      <c r="H125" s="216">
        <v>0</v>
      </c>
      <c r="I125" s="216">
        <v>195</v>
      </c>
      <c r="J125" s="216">
        <v>0</v>
      </c>
      <c r="K125" s="216">
        <v>0</v>
      </c>
      <c r="L125" s="216">
        <v>0</v>
      </c>
      <c r="M125" s="216">
        <v>0</v>
      </c>
      <c r="N125" s="216">
        <v>0</v>
      </c>
      <c r="O125" s="216">
        <v>0</v>
      </c>
      <c r="P125" s="216">
        <v>0</v>
      </c>
      <c r="Q125" s="216">
        <v>0</v>
      </c>
      <c r="R125" s="216">
        <v>0</v>
      </c>
      <c r="S125" s="216">
        <v>0</v>
      </c>
      <c r="T125" s="216">
        <v>0</v>
      </c>
      <c r="U125" s="216">
        <v>0</v>
      </c>
      <c r="V125" s="216">
        <v>0</v>
      </c>
      <c r="W125" s="216">
        <v>0</v>
      </c>
      <c r="X125" s="216">
        <v>105</v>
      </c>
      <c r="Y125" s="216">
        <v>0</v>
      </c>
      <c r="Z125" s="216">
        <v>0</v>
      </c>
      <c r="AA125" s="216">
        <v>0</v>
      </c>
      <c r="AB125" s="216">
        <v>0</v>
      </c>
      <c r="AC125" s="216">
        <v>0</v>
      </c>
      <c r="AD125" s="228">
        <v>13739.7</v>
      </c>
      <c r="AE125" s="229">
        <v>105</v>
      </c>
      <c r="AF125" s="229">
        <v>45</v>
      </c>
      <c r="AG125" s="229">
        <v>30</v>
      </c>
      <c r="AH125" s="229">
        <v>0</v>
      </c>
      <c r="AI125" s="229">
        <v>0</v>
      </c>
      <c r="AJ125" s="229">
        <v>0</v>
      </c>
      <c r="AK125" s="229">
        <v>0</v>
      </c>
      <c r="AL125" s="229">
        <v>0</v>
      </c>
      <c r="AM125" s="229">
        <v>0</v>
      </c>
      <c r="AN125" s="229">
        <v>105</v>
      </c>
      <c r="AO125" s="229">
        <v>45</v>
      </c>
      <c r="AP125" s="229">
        <v>30</v>
      </c>
      <c r="AQ125" s="228">
        <v>832.65</v>
      </c>
      <c r="AR125" s="228">
        <v>169.64999999999998</v>
      </c>
      <c r="AS125" s="228">
        <v>31.2</v>
      </c>
      <c r="AT125" s="228">
        <v>1033.5</v>
      </c>
      <c r="AU125" s="229">
        <v>0</v>
      </c>
      <c r="AV125" s="229">
        <v>0</v>
      </c>
      <c r="AW125" s="229">
        <v>0</v>
      </c>
      <c r="AX125" s="229">
        <v>0</v>
      </c>
      <c r="AY125" s="219">
        <v>0</v>
      </c>
      <c r="AZ125" s="230">
        <v>0</v>
      </c>
      <c r="BA125" s="228">
        <v>14773.2</v>
      </c>
      <c r="BB125" s="229">
        <v>7</v>
      </c>
      <c r="BC125" s="229">
        <v>0</v>
      </c>
      <c r="BD125" s="229">
        <v>0</v>
      </c>
      <c r="BE125" s="231">
        <v>928.20000000000016</v>
      </c>
      <c r="BF125" s="231">
        <v>0</v>
      </c>
      <c r="BG125" s="232">
        <v>15701.400000000001</v>
      </c>
      <c r="BH125" s="233">
        <v>6542.25</v>
      </c>
      <c r="BI125" s="233">
        <v>5233.8</v>
      </c>
      <c r="BJ125" s="233">
        <v>3925.3500000000004</v>
      </c>
      <c r="BK125" s="234">
        <v>0</v>
      </c>
      <c r="BL125" s="233">
        <v>0</v>
      </c>
      <c r="BY125" s="235"/>
      <c r="BZ125" s="235"/>
      <c r="CA125" s="235"/>
    </row>
    <row r="126" spans="1:79" x14ac:dyDescent="0.3">
      <c r="A126" s="216">
        <v>2251</v>
      </c>
      <c r="B126" s="217" t="s">
        <v>151</v>
      </c>
      <c r="C126" s="216">
        <v>26</v>
      </c>
      <c r="D126" s="216">
        <v>24</v>
      </c>
      <c r="E126" s="216">
        <v>24</v>
      </c>
      <c r="F126" s="216">
        <v>21</v>
      </c>
      <c r="G126" s="216">
        <v>21</v>
      </c>
      <c r="H126" s="216">
        <v>21</v>
      </c>
      <c r="I126" s="216">
        <v>390</v>
      </c>
      <c r="J126" s="216">
        <v>360</v>
      </c>
      <c r="K126" s="216">
        <v>360</v>
      </c>
      <c r="L126" s="216">
        <v>315</v>
      </c>
      <c r="M126" s="216">
        <v>315</v>
      </c>
      <c r="N126" s="216">
        <v>315</v>
      </c>
      <c r="O126" s="216">
        <v>0</v>
      </c>
      <c r="P126" s="216">
        <v>0</v>
      </c>
      <c r="Q126" s="216">
        <v>0</v>
      </c>
      <c r="R126" s="216">
        <v>0</v>
      </c>
      <c r="S126" s="216">
        <v>0</v>
      </c>
      <c r="T126" s="216">
        <v>0</v>
      </c>
      <c r="U126" s="216">
        <v>1</v>
      </c>
      <c r="V126" s="216">
        <v>1</v>
      </c>
      <c r="W126" s="216">
        <v>1</v>
      </c>
      <c r="X126" s="216">
        <v>30</v>
      </c>
      <c r="Y126" s="216">
        <v>15</v>
      </c>
      <c r="Z126" s="216">
        <v>15</v>
      </c>
      <c r="AA126" s="216">
        <v>15</v>
      </c>
      <c r="AB126" s="216">
        <v>15</v>
      </c>
      <c r="AC126" s="216">
        <v>15</v>
      </c>
      <c r="AD126" s="228">
        <v>141136.79999999999</v>
      </c>
      <c r="AE126" s="229">
        <v>0</v>
      </c>
      <c r="AF126" s="229">
        <v>0</v>
      </c>
      <c r="AG126" s="229">
        <v>0</v>
      </c>
      <c r="AH126" s="229">
        <v>0</v>
      </c>
      <c r="AI126" s="229">
        <v>0</v>
      </c>
      <c r="AJ126" s="229">
        <v>0</v>
      </c>
      <c r="AK126" s="229">
        <v>0</v>
      </c>
      <c r="AL126" s="229">
        <v>0</v>
      </c>
      <c r="AM126" s="229">
        <v>0</v>
      </c>
      <c r="AN126" s="229">
        <v>0</v>
      </c>
      <c r="AO126" s="229">
        <v>0</v>
      </c>
      <c r="AP126" s="229">
        <v>0</v>
      </c>
      <c r="AQ126" s="228">
        <v>0</v>
      </c>
      <c r="AR126" s="228">
        <v>0</v>
      </c>
      <c r="AS126" s="228">
        <v>0</v>
      </c>
      <c r="AT126" s="228">
        <v>0</v>
      </c>
      <c r="AU126" s="229">
        <v>2</v>
      </c>
      <c r="AV126" s="229">
        <v>1</v>
      </c>
      <c r="AW126" s="229">
        <v>1</v>
      </c>
      <c r="AX126" s="229">
        <v>4</v>
      </c>
      <c r="AY126" s="219">
        <v>292.57894736842104</v>
      </c>
      <c r="AZ126" s="230">
        <v>0</v>
      </c>
      <c r="BA126" s="228">
        <v>141429.37894736842</v>
      </c>
      <c r="BB126" s="229">
        <v>2</v>
      </c>
      <c r="BC126" s="229">
        <v>1</v>
      </c>
      <c r="BD126" s="229">
        <v>1</v>
      </c>
      <c r="BE126" s="231">
        <v>520.20000000000005</v>
      </c>
      <c r="BF126" s="231">
        <v>0</v>
      </c>
      <c r="BG126" s="232">
        <v>141949.57894736843</v>
      </c>
      <c r="BH126" s="233">
        <v>59145.65789473684</v>
      </c>
      <c r="BI126" s="233">
        <v>47316.526315789473</v>
      </c>
      <c r="BJ126" s="233">
        <v>35487.394736842107</v>
      </c>
      <c r="BK126" s="234">
        <v>0</v>
      </c>
      <c r="BL126" s="233">
        <v>0</v>
      </c>
      <c r="BY126" s="235"/>
      <c r="BZ126" s="235"/>
      <c r="CA126" s="235"/>
    </row>
    <row r="127" spans="1:79" x14ac:dyDescent="0.3">
      <c r="A127" s="216">
        <v>2293</v>
      </c>
      <c r="B127" s="217" t="s">
        <v>412</v>
      </c>
      <c r="C127" s="216">
        <v>42</v>
      </c>
      <c r="D127" s="216">
        <v>51</v>
      </c>
      <c r="E127" s="216">
        <v>53</v>
      </c>
      <c r="F127" s="216">
        <v>0</v>
      </c>
      <c r="G127" s="216">
        <v>0</v>
      </c>
      <c r="H127" s="216">
        <v>0</v>
      </c>
      <c r="I127" s="216">
        <v>630</v>
      </c>
      <c r="J127" s="216">
        <v>765</v>
      </c>
      <c r="K127" s="216">
        <v>795</v>
      </c>
      <c r="L127" s="216">
        <v>0</v>
      </c>
      <c r="M127" s="216">
        <v>0</v>
      </c>
      <c r="N127" s="216">
        <v>0</v>
      </c>
      <c r="O127" s="216">
        <v>0</v>
      </c>
      <c r="P127" s="216">
        <v>0</v>
      </c>
      <c r="Q127" s="216">
        <v>0</v>
      </c>
      <c r="R127" s="216">
        <v>0</v>
      </c>
      <c r="S127" s="216">
        <v>0</v>
      </c>
      <c r="T127" s="216">
        <v>0</v>
      </c>
      <c r="U127" s="216">
        <v>8</v>
      </c>
      <c r="V127" s="216">
        <v>8</v>
      </c>
      <c r="W127" s="216">
        <v>8</v>
      </c>
      <c r="X127" s="216">
        <v>210</v>
      </c>
      <c r="Y127" s="216">
        <v>75</v>
      </c>
      <c r="Z127" s="216">
        <v>120</v>
      </c>
      <c r="AA127" s="216">
        <v>0</v>
      </c>
      <c r="AB127" s="216">
        <v>0</v>
      </c>
      <c r="AC127" s="216">
        <v>0</v>
      </c>
      <c r="AD127" s="228">
        <v>150161.1</v>
      </c>
      <c r="AE127" s="229">
        <v>30</v>
      </c>
      <c r="AF127" s="229">
        <v>120</v>
      </c>
      <c r="AG127" s="229">
        <v>420</v>
      </c>
      <c r="AH127" s="229">
        <v>0</v>
      </c>
      <c r="AI127" s="229">
        <v>165</v>
      </c>
      <c r="AJ127" s="229">
        <v>555</v>
      </c>
      <c r="AK127" s="229">
        <v>0</v>
      </c>
      <c r="AL127" s="229">
        <v>180</v>
      </c>
      <c r="AM127" s="229">
        <v>540</v>
      </c>
      <c r="AN127" s="229">
        <v>30</v>
      </c>
      <c r="AO127" s="229">
        <v>465</v>
      </c>
      <c r="AP127" s="229">
        <v>1515</v>
      </c>
      <c r="AQ127" s="228">
        <v>237.9</v>
      </c>
      <c r="AR127" s="228">
        <v>1700.85</v>
      </c>
      <c r="AS127" s="228">
        <v>1532.3999999999999</v>
      </c>
      <c r="AT127" s="228">
        <v>3471.1499999999996</v>
      </c>
      <c r="AU127" s="229">
        <v>0</v>
      </c>
      <c r="AV127" s="229">
        <v>0</v>
      </c>
      <c r="AW127" s="229">
        <v>0</v>
      </c>
      <c r="AX127" s="229">
        <v>0</v>
      </c>
      <c r="AY127" s="219">
        <v>0</v>
      </c>
      <c r="AZ127" s="230">
        <v>0</v>
      </c>
      <c r="BA127" s="228">
        <v>153632.25</v>
      </c>
      <c r="BB127" s="229">
        <v>14</v>
      </c>
      <c r="BC127" s="229">
        <v>5</v>
      </c>
      <c r="BD127" s="229">
        <v>8</v>
      </c>
      <c r="BE127" s="231">
        <v>3498.6000000000004</v>
      </c>
      <c r="BF127" s="231">
        <v>0</v>
      </c>
      <c r="BG127" s="232">
        <v>157130.85</v>
      </c>
      <c r="BH127" s="233">
        <v>65471.187500000007</v>
      </c>
      <c r="BI127" s="233">
        <v>52376.950000000004</v>
      </c>
      <c r="BJ127" s="233">
        <v>39282.712500000001</v>
      </c>
      <c r="BK127" s="234">
        <v>0</v>
      </c>
      <c r="BL127" s="233">
        <v>0</v>
      </c>
      <c r="BY127" s="235"/>
      <c r="BZ127" s="235"/>
      <c r="CA127" s="235"/>
    </row>
    <row r="128" spans="1:79" x14ac:dyDescent="0.3">
      <c r="A128" s="216">
        <v>2299</v>
      </c>
      <c r="B128" s="217" t="s">
        <v>413</v>
      </c>
      <c r="C128" s="216">
        <v>53</v>
      </c>
      <c r="D128" s="216">
        <v>57</v>
      </c>
      <c r="E128" s="216">
        <v>63</v>
      </c>
      <c r="F128" s="216">
        <v>7</v>
      </c>
      <c r="G128" s="216">
        <v>12</v>
      </c>
      <c r="H128" s="216">
        <v>13</v>
      </c>
      <c r="I128" s="216">
        <v>795</v>
      </c>
      <c r="J128" s="216">
        <v>855</v>
      </c>
      <c r="K128" s="216">
        <v>945</v>
      </c>
      <c r="L128" s="216">
        <v>105</v>
      </c>
      <c r="M128" s="216">
        <v>180</v>
      </c>
      <c r="N128" s="216">
        <v>195</v>
      </c>
      <c r="O128" s="216">
        <v>0</v>
      </c>
      <c r="P128" s="216">
        <v>0</v>
      </c>
      <c r="Q128" s="216">
        <v>0</v>
      </c>
      <c r="R128" s="216">
        <v>0</v>
      </c>
      <c r="S128" s="216">
        <v>0</v>
      </c>
      <c r="T128" s="216">
        <v>0</v>
      </c>
      <c r="U128" s="216">
        <v>18</v>
      </c>
      <c r="V128" s="216">
        <v>18</v>
      </c>
      <c r="W128" s="216">
        <v>18</v>
      </c>
      <c r="X128" s="216">
        <v>240</v>
      </c>
      <c r="Y128" s="216">
        <v>210</v>
      </c>
      <c r="Z128" s="216">
        <v>270</v>
      </c>
      <c r="AA128" s="216">
        <v>15</v>
      </c>
      <c r="AB128" s="216">
        <v>15</v>
      </c>
      <c r="AC128" s="216">
        <v>15</v>
      </c>
      <c r="AD128" s="228">
        <v>211054.8</v>
      </c>
      <c r="AE128" s="229">
        <v>0</v>
      </c>
      <c r="AF128" s="229">
        <v>165</v>
      </c>
      <c r="AG128" s="229">
        <v>75</v>
      </c>
      <c r="AH128" s="229">
        <v>45</v>
      </c>
      <c r="AI128" s="229">
        <v>180</v>
      </c>
      <c r="AJ128" s="229">
        <v>60</v>
      </c>
      <c r="AK128" s="229">
        <v>45</v>
      </c>
      <c r="AL128" s="229">
        <v>195</v>
      </c>
      <c r="AM128" s="229">
        <v>75</v>
      </c>
      <c r="AN128" s="229">
        <v>90</v>
      </c>
      <c r="AO128" s="229">
        <v>540</v>
      </c>
      <c r="AP128" s="229">
        <v>210</v>
      </c>
      <c r="AQ128" s="228">
        <v>686.25</v>
      </c>
      <c r="AR128" s="228">
        <v>1979.2499999999998</v>
      </c>
      <c r="AS128" s="228">
        <v>212.4</v>
      </c>
      <c r="AT128" s="228">
        <v>2877.9</v>
      </c>
      <c r="AU128" s="229">
        <v>0</v>
      </c>
      <c r="AV128" s="229">
        <v>0</v>
      </c>
      <c r="AW128" s="229">
        <v>1</v>
      </c>
      <c r="AX128" s="229">
        <v>1</v>
      </c>
      <c r="AY128" s="219">
        <v>68.84210526315789</v>
      </c>
      <c r="AZ128" s="230">
        <v>0</v>
      </c>
      <c r="BA128" s="228">
        <v>214001.54210526313</v>
      </c>
      <c r="BB128" s="229">
        <v>16</v>
      </c>
      <c r="BC128" s="229">
        <v>14</v>
      </c>
      <c r="BD128" s="229">
        <v>18</v>
      </c>
      <c r="BE128" s="231">
        <v>6181.2000000000016</v>
      </c>
      <c r="BF128" s="231">
        <v>0</v>
      </c>
      <c r="BG128" s="232">
        <v>220182.74210526314</v>
      </c>
      <c r="BH128" s="233">
        <v>91742.809210526306</v>
      </c>
      <c r="BI128" s="233">
        <v>73394.247368421042</v>
      </c>
      <c r="BJ128" s="233">
        <v>55045.685526315778</v>
      </c>
      <c r="BK128" s="234">
        <v>0</v>
      </c>
      <c r="BL128" s="233">
        <v>0</v>
      </c>
      <c r="BY128" s="235"/>
      <c r="BZ128" s="235"/>
      <c r="CA128" s="235"/>
    </row>
    <row r="129" spans="1:79" x14ac:dyDescent="0.3">
      <c r="A129" s="216">
        <v>2300</v>
      </c>
      <c r="B129" s="217" t="s">
        <v>155</v>
      </c>
      <c r="C129" s="216">
        <v>69</v>
      </c>
      <c r="D129" s="216">
        <v>71</v>
      </c>
      <c r="E129" s="216">
        <v>71</v>
      </c>
      <c r="F129" s="216">
        <v>4</v>
      </c>
      <c r="G129" s="216">
        <v>6</v>
      </c>
      <c r="H129" s="216">
        <v>6</v>
      </c>
      <c r="I129" s="216">
        <v>1035</v>
      </c>
      <c r="J129" s="216">
        <v>1065</v>
      </c>
      <c r="K129" s="216">
        <v>1065</v>
      </c>
      <c r="L129" s="216">
        <v>60</v>
      </c>
      <c r="M129" s="216">
        <v>90</v>
      </c>
      <c r="N129" s="216">
        <v>90</v>
      </c>
      <c r="O129" s="216">
        <v>0</v>
      </c>
      <c r="P129" s="216">
        <v>0</v>
      </c>
      <c r="Q129" s="216">
        <v>0</v>
      </c>
      <c r="R129" s="216">
        <v>0</v>
      </c>
      <c r="S129" s="216">
        <v>0</v>
      </c>
      <c r="T129" s="216">
        <v>0</v>
      </c>
      <c r="U129" s="216">
        <v>21</v>
      </c>
      <c r="V129" s="216">
        <v>21</v>
      </c>
      <c r="W129" s="216">
        <v>21</v>
      </c>
      <c r="X129" s="216">
        <v>390</v>
      </c>
      <c r="Y129" s="216">
        <v>270</v>
      </c>
      <c r="Z129" s="216">
        <v>315</v>
      </c>
      <c r="AA129" s="216">
        <v>15</v>
      </c>
      <c r="AB129" s="216">
        <v>15</v>
      </c>
      <c r="AC129" s="216">
        <v>15</v>
      </c>
      <c r="AD129" s="228">
        <v>233656.2</v>
      </c>
      <c r="AE129" s="229">
        <v>60</v>
      </c>
      <c r="AF129" s="229">
        <v>450</v>
      </c>
      <c r="AG129" s="229">
        <v>510</v>
      </c>
      <c r="AH129" s="229">
        <v>60</v>
      </c>
      <c r="AI129" s="229">
        <v>390</v>
      </c>
      <c r="AJ129" s="229">
        <v>570</v>
      </c>
      <c r="AK129" s="229">
        <v>75</v>
      </c>
      <c r="AL129" s="229">
        <v>390</v>
      </c>
      <c r="AM129" s="229">
        <v>540</v>
      </c>
      <c r="AN129" s="229">
        <v>195</v>
      </c>
      <c r="AO129" s="229">
        <v>1230</v>
      </c>
      <c r="AP129" s="229">
        <v>1620</v>
      </c>
      <c r="AQ129" s="228">
        <v>1500.6</v>
      </c>
      <c r="AR129" s="228">
        <v>4524</v>
      </c>
      <c r="AS129" s="228">
        <v>1641.6000000000004</v>
      </c>
      <c r="AT129" s="228">
        <v>7666.2000000000007</v>
      </c>
      <c r="AU129" s="229">
        <v>0</v>
      </c>
      <c r="AV129" s="229">
        <v>0</v>
      </c>
      <c r="AW129" s="229">
        <v>21</v>
      </c>
      <c r="AX129" s="229">
        <v>21</v>
      </c>
      <c r="AY129" s="219">
        <v>1445.6842105263156</v>
      </c>
      <c r="AZ129" s="230">
        <v>0</v>
      </c>
      <c r="BA129" s="228">
        <v>242768.08421052634</v>
      </c>
      <c r="BB129" s="229">
        <v>26</v>
      </c>
      <c r="BC129" s="229">
        <v>18</v>
      </c>
      <c r="BD129" s="229">
        <v>21</v>
      </c>
      <c r="BE129" s="231">
        <v>8404.7999999999993</v>
      </c>
      <c r="BF129" s="231">
        <v>0</v>
      </c>
      <c r="BG129" s="232">
        <v>251172.88421052633</v>
      </c>
      <c r="BH129" s="233">
        <v>104655.36842105264</v>
      </c>
      <c r="BI129" s="233">
        <v>83724.294736842116</v>
      </c>
      <c r="BJ129" s="233">
        <v>62793.22105263159</v>
      </c>
      <c r="BK129" s="234">
        <v>0</v>
      </c>
      <c r="BL129" s="233">
        <v>0</v>
      </c>
      <c r="BY129" s="235"/>
      <c r="BZ129" s="235"/>
      <c r="CA129" s="235"/>
    </row>
    <row r="130" spans="1:79" x14ac:dyDescent="0.3">
      <c r="A130" s="216">
        <v>2308</v>
      </c>
      <c r="B130" s="217" t="s">
        <v>414</v>
      </c>
      <c r="C130" s="216">
        <v>43</v>
      </c>
      <c r="D130" s="216">
        <v>34</v>
      </c>
      <c r="E130" s="216">
        <v>41</v>
      </c>
      <c r="F130" s="216">
        <v>12</v>
      </c>
      <c r="G130" s="216">
        <v>7</v>
      </c>
      <c r="H130" s="216">
        <v>7</v>
      </c>
      <c r="I130" s="216">
        <v>645</v>
      </c>
      <c r="J130" s="216">
        <v>510</v>
      </c>
      <c r="K130" s="216">
        <v>615</v>
      </c>
      <c r="L130" s="216">
        <v>180</v>
      </c>
      <c r="M130" s="216">
        <v>105</v>
      </c>
      <c r="N130" s="216">
        <v>105</v>
      </c>
      <c r="O130" s="216">
        <v>0</v>
      </c>
      <c r="P130" s="216">
        <v>0</v>
      </c>
      <c r="Q130" s="216">
        <v>0</v>
      </c>
      <c r="R130" s="216">
        <v>0</v>
      </c>
      <c r="S130" s="216">
        <v>0</v>
      </c>
      <c r="T130" s="216">
        <v>0</v>
      </c>
      <c r="U130" s="216">
        <v>15</v>
      </c>
      <c r="V130" s="216">
        <v>15</v>
      </c>
      <c r="W130" s="216">
        <v>15</v>
      </c>
      <c r="X130" s="216">
        <v>285</v>
      </c>
      <c r="Y130" s="216">
        <v>225</v>
      </c>
      <c r="Z130" s="216">
        <v>225</v>
      </c>
      <c r="AA130" s="216">
        <v>30</v>
      </c>
      <c r="AB130" s="216">
        <v>30</v>
      </c>
      <c r="AC130" s="216">
        <v>30</v>
      </c>
      <c r="AD130" s="228">
        <v>148860.30000000002</v>
      </c>
      <c r="AE130" s="229">
        <v>0</v>
      </c>
      <c r="AF130" s="229">
        <v>450</v>
      </c>
      <c r="AG130" s="229">
        <v>135</v>
      </c>
      <c r="AH130" s="229">
        <v>15</v>
      </c>
      <c r="AI130" s="229">
        <v>405</v>
      </c>
      <c r="AJ130" s="229">
        <v>60</v>
      </c>
      <c r="AK130" s="229">
        <v>15</v>
      </c>
      <c r="AL130" s="229">
        <v>450</v>
      </c>
      <c r="AM130" s="229">
        <v>120</v>
      </c>
      <c r="AN130" s="229">
        <v>30</v>
      </c>
      <c r="AO130" s="229">
        <v>1305</v>
      </c>
      <c r="AP130" s="229">
        <v>315</v>
      </c>
      <c r="AQ130" s="228">
        <v>228.75</v>
      </c>
      <c r="AR130" s="228">
        <v>4789.3500000000004</v>
      </c>
      <c r="AS130" s="228">
        <v>318</v>
      </c>
      <c r="AT130" s="228">
        <v>5336.1</v>
      </c>
      <c r="AU130" s="229">
        <v>3</v>
      </c>
      <c r="AV130" s="229">
        <v>2</v>
      </c>
      <c r="AW130" s="229">
        <v>2</v>
      </c>
      <c r="AX130" s="229">
        <v>7</v>
      </c>
      <c r="AY130" s="219">
        <v>510.57894736842104</v>
      </c>
      <c r="AZ130" s="230">
        <v>0</v>
      </c>
      <c r="BA130" s="228">
        <v>154706.97894736845</v>
      </c>
      <c r="BB130" s="229">
        <v>19</v>
      </c>
      <c r="BC130" s="229">
        <v>15</v>
      </c>
      <c r="BD130" s="229">
        <v>15</v>
      </c>
      <c r="BE130" s="231">
        <v>6344.4000000000015</v>
      </c>
      <c r="BF130" s="231">
        <v>0</v>
      </c>
      <c r="BG130" s="232">
        <v>161051.37894736844</v>
      </c>
      <c r="BH130" s="233">
        <v>67104.741228070183</v>
      </c>
      <c r="BI130" s="233">
        <v>53683.792982456151</v>
      </c>
      <c r="BJ130" s="233">
        <v>40262.844736842111</v>
      </c>
      <c r="BK130" s="234">
        <v>0</v>
      </c>
      <c r="BL130" s="233">
        <v>0</v>
      </c>
      <c r="BY130" s="235"/>
      <c r="BZ130" s="235"/>
      <c r="CA130" s="235"/>
    </row>
    <row r="131" spans="1:79" x14ac:dyDescent="0.3">
      <c r="A131" s="216">
        <v>2309</v>
      </c>
      <c r="B131" s="217" t="s">
        <v>415</v>
      </c>
      <c r="C131" s="216">
        <v>39</v>
      </c>
      <c r="D131" s="216">
        <v>36</v>
      </c>
      <c r="E131" s="216">
        <v>37</v>
      </c>
      <c r="F131" s="216">
        <v>8</v>
      </c>
      <c r="G131" s="216">
        <v>7</v>
      </c>
      <c r="H131" s="216">
        <v>9</v>
      </c>
      <c r="I131" s="216">
        <v>585</v>
      </c>
      <c r="J131" s="216">
        <v>540</v>
      </c>
      <c r="K131" s="216">
        <v>555</v>
      </c>
      <c r="L131" s="216">
        <v>120</v>
      </c>
      <c r="M131" s="216">
        <v>105</v>
      </c>
      <c r="N131" s="216">
        <v>135</v>
      </c>
      <c r="O131" s="216">
        <v>0</v>
      </c>
      <c r="P131" s="216">
        <v>0</v>
      </c>
      <c r="Q131" s="216">
        <v>0</v>
      </c>
      <c r="R131" s="216">
        <v>0</v>
      </c>
      <c r="S131" s="216">
        <v>0</v>
      </c>
      <c r="T131" s="216">
        <v>0</v>
      </c>
      <c r="U131" s="216">
        <v>6</v>
      </c>
      <c r="V131" s="216">
        <v>6</v>
      </c>
      <c r="W131" s="216">
        <v>6</v>
      </c>
      <c r="X131" s="216">
        <v>120</v>
      </c>
      <c r="Y131" s="216">
        <v>90</v>
      </c>
      <c r="Z131" s="216">
        <v>90</v>
      </c>
      <c r="AA131" s="216">
        <v>0</v>
      </c>
      <c r="AB131" s="216">
        <v>0</v>
      </c>
      <c r="AC131" s="216">
        <v>0</v>
      </c>
      <c r="AD131" s="228">
        <v>140242.50000000003</v>
      </c>
      <c r="AE131" s="229">
        <v>0</v>
      </c>
      <c r="AF131" s="229">
        <v>360</v>
      </c>
      <c r="AG131" s="229">
        <v>195</v>
      </c>
      <c r="AH131" s="229">
        <v>0</v>
      </c>
      <c r="AI131" s="229">
        <v>285</v>
      </c>
      <c r="AJ131" s="229">
        <v>240</v>
      </c>
      <c r="AK131" s="229">
        <v>0</v>
      </c>
      <c r="AL131" s="229">
        <v>300</v>
      </c>
      <c r="AM131" s="229">
        <v>240</v>
      </c>
      <c r="AN131" s="229">
        <v>0</v>
      </c>
      <c r="AO131" s="229">
        <v>945</v>
      </c>
      <c r="AP131" s="229">
        <v>675</v>
      </c>
      <c r="AQ131" s="228">
        <v>0</v>
      </c>
      <c r="AR131" s="228">
        <v>3475.6499999999996</v>
      </c>
      <c r="AS131" s="228">
        <v>682.8</v>
      </c>
      <c r="AT131" s="228">
        <v>4158.45</v>
      </c>
      <c r="AU131" s="229">
        <v>0</v>
      </c>
      <c r="AV131" s="229">
        <v>0</v>
      </c>
      <c r="AW131" s="229">
        <v>6</v>
      </c>
      <c r="AX131" s="229">
        <v>6</v>
      </c>
      <c r="AY131" s="219">
        <v>413.05263157894734</v>
      </c>
      <c r="AZ131" s="230">
        <v>0</v>
      </c>
      <c r="BA131" s="228">
        <v>144814.002631579</v>
      </c>
      <c r="BB131" s="229">
        <v>8</v>
      </c>
      <c r="BC131" s="229">
        <v>6</v>
      </c>
      <c r="BD131" s="229">
        <v>6</v>
      </c>
      <c r="BE131" s="231">
        <v>2590.8000000000002</v>
      </c>
      <c r="BF131" s="231">
        <v>0</v>
      </c>
      <c r="BG131" s="232">
        <v>147404.80263157899</v>
      </c>
      <c r="BH131" s="233">
        <v>61418.667763157908</v>
      </c>
      <c r="BI131" s="233">
        <v>49134.934210526328</v>
      </c>
      <c r="BJ131" s="233">
        <v>36851.200657894748</v>
      </c>
      <c r="BK131" s="234">
        <v>0</v>
      </c>
      <c r="BL131" s="233">
        <v>0</v>
      </c>
      <c r="BY131" s="235"/>
      <c r="BZ131" s="235"/>
      <c r="CA131" s="235"/>
    </row>
    <row r="132" spans="1:79" x14ac:dyDescent="0.3">
      <c r="A132" s="216">
        <v>2317</v>
      </c>
      <c r="B132" s="217" t="s">
        <v>416</v>
      </c>
      <c r="C132" s="216">
        <v>62</v>
      </c>
      <c r="D132" s="216">
        <v>45</v>
      </c>
      <c r="E132" s="216">
        <v>47</v>
      </c>
      <c r="F132" s="216">
        <v>23</v>
      </c>
      <c r="G132" s="216">
        <v>21</v>
      </c>
      <c r="H132" s="216">
        <v>21</v>
      </c>
      <c r="I132" s="216">
        <v>930</v>
      </c>
      <c r="J132" s="216">
        <v>675</v>
      </c>
      <c r="K132" s="216">
        <v>705</v>
      </c>
      <c r="L132" s="216">
        <v>345</v>
      </c>
      <c r="M132" s="216">
        <v>315</v>
      </c>
      <c r="N132" s="216">
        <v>315</v>
      </c>
      <c r="O132" s="216">
        <v>0</v>
      </c>
      <c r="P132" s="216">
        <v>0</v>
      </c>
      <c r="Q132" s="216">
        <v>0</v>
      </c>
      <c r="R132" s="216">
        <v>0</v>
      </c>
      <c r="S132" s="216">
        <v>0</v>
      </c>
      <c r="T132" s="216">
        <v>0</v>
      </c>
      <c r="U132" s="216">
        <v>6</v>
      </c>
      <c r="V132" s="216">
        <v>6</v>
      </c>
      <c r="W132" s="216">
        <v>6</v>
      </c>
      <c r="X132" s="216">
        <v>60</v>
      </c>
      <c r="Y132" s="216">
        <v>90</v>
      </c>
      <c r="Z132" s="216">
        <v>90</v>
      </c>
      <c r="AA132" s="216">
        <v>30</v>
      </c>
      <c r="AB132" s="216">
        <v>30</v>
      </c>
      <c r="AC132" s="216">
        <v>30</v>
      </c>
      <c r="AD132" s="228">
        <v>226095.30000000002</v>
      </c>
      <c r="AE132" s="229">
        <v>135</v>
      </c>
      <c r="AF132" s="229">
        <v>150</v>
      </c>
      <c r="AG132" s="229">
        <v>570</v>
      </c>
      <c r="AH132" s="229">
        <v>120</v>
      </c>
      <c r="AI132" s="229">
        <v>150</v>
      </c>
      <c r="AJ132" s="229">
        <v>300</v>
      </c>
      <c r="AK132" s="229">
        <v>105</v>
      </c>
      <c r="AL132" s="229">
        <v>165</v>
      </c>
      <c r="AM132" s="229">
        <v>330</v>
      </c>
      <c r="AN132" s="229">
        <v>360</v>
      </c>
      <c r="AO132" s="229">
        <v>465</v>
      </c>
      <c r="AP132" s="229">
        <v>1200</v>
      </c>
      <c r="AQ132" s="228">
        <v>2790.75</v>
      </c>
      <c r="AR132" s="228">
        <v>1705.1999999999998</v>
      </c>
      <c r="AS132" s="228">
        <v>1221.5999999999999</v>
      </c>
      <c r="AT132" s="228">
        <v>5717.5499999999993</v>
      </c>
      <c r="AU132" s="229">
        <v>3</v>
      </c>
      <c r="AV132" s="229">
        <v>1</v>
      </c>
      <c r="AW132" s="229">
        <v>2</v>
      </c>
      <c r="AX132" s="229">
        <v>6</v>
      </c>
      <c r="AY132" s="219">
        <v>436</v>
      </c>
      <c r="AZ132" s="230">
        <v>0</v>
      </c>
      <c r="BA132" s="228">
        <v>232248.85</v>
      </c>
      <c r="BB132" s="229">
        <v>4</v>
      </c>
      <c r="BC132" s="229">
        <v>6</v>
      </c>
      <c r="BD132" s="229">
        <v>6</v>
      </c>
      <c r="BE132" s="231">
        <v>2060.4000000000005</v>
      </c>
      <c r="BF132" s="231">
        <v>0</v>
      </c>
      <c r="BG132" s="232">
        <v>234309.25</v>
      </c>
      <c r="BH132" s="233">
        <v>97628.854166666657</v>
      </c>
      <c r="BI132" s="233">
        <v>78103.083333333328</v>
      </c>
      <c r="BJ132" s="233">
        <v>58577.3125</v>
      </c>
      <c r="BK132" s="234">
        <v>0</v>
      </c>
      <c r="BL132" s="233">
        <v>0</v>
      </c>
      <c r="BY132" s="235"/>
      <c r="BZ132" s="235"/>
      <c r="CA132" s="235"/>
    </row>
    <row r="133" spans="1:79" x14ac:dyDescent="0.3">
      <c r="A133" s="216">
        <v>2402</v>
      </c>
      <c r="B133" s="217" t="s">
        <v>417</v>
      </c>
      <c r="C133" s="216">
        <v>42</v>
      </c>
      <c r="D133" s="216">
        <v>33</v>
      </c>
      <c r="E133" s="216">
        <v>35</v>
      </c>
      <c r="F133" s="216">
        <v>11</v>
      </c>
      <c r="G133" s="216">
        <v>18</v>
      </c>
      <c r="H133" s="216">
        <v>18</v>
      </c>
      <c r="I133" s="216">
        <v>615</v>
      </c>
      <c r="J133" s="216">
        <v>480</v>
      </c>
      <c r="K133" s="216">
        <v>510</v>
      </c>
      <c r="L133" s="216">
        <v>165</v>
      </c>
      <c r="M133" s="216">
        <v>270</v>
      </c>
      <c r="N133" s="216">
        <v>270</v>
      </c>
      <c r="O133" s="216">
        <v>0</v>
      </c>
      <c r="P133" s="216">
        <v>0</v>
      </c>
      <c r="Q133" s="216">
        <v>0</v>
      </c>
      <c r="R133" s="216">
        <v>0</v>
      </c>
      <c r="S133" s="216">
        <v>0</v>
      </c>
      <c r="T133" s="216">
        <v>0</v>
      </c>
      <c r="U133" s="216">
        <v>3</v>
      </c>
      <c r="V133" s="216">
        <v>3</v>
      </c>
      <c r="W133" s="216">
        <v>3</v>
      </c>
      <c r="X133" s="216">
        <v>150</v>
      </c>
      <c r="Y133" s="216">
        <v>75</v>
      </c>
      <c r="Z133" s="216">
        <v>45</v>
      </c>
      <c r="AA133" s="216">
        <v>15</v>
      </c>
      <c r="AB133" s="216">
        <v>15</v>
      </c>
      <c r="AC133" s="216">
        <v>15</v>
      </c>
      <c r="AD133" s="228">
        <v>158697.59999999998</v>
      </c>
      <c r="AE133" s="229">
        <v>15</v>
      </c>
      <c r="AF133" s="229">
        <v>0</v>
      </c>
      <c r="AG133" s="229">
        <v>105</v>
      </c>
      <c r="AH133" s="229">
        <v>0</v>
      </c>
      <c r="AI133" s="229">
        <v>0</v>
      </c>
      <c r="AJ133" s="229">
        <v>75</v>
      </c>
      <c r="AK133" s="229">
        <v>15</v>
      </c>
      <c r="AL133" s="229">
        <v>0</v>
      </c>
      <c r="AM133" s="229">
        <v>75</v>
      </c>
      <c r="AN133" s="229">
        <v>30</v>
      </c>
      <c r="AO133" s="229">
        <v>0</v>
      </c>
      <c r="AP133" s="229">
        <v>255</v>
      </c>
      <c r="AQ133" s="228">
        <v>228.75</v>
      </c>
      <c r="AR133" s="228">
        <v>0</v>
      </c>
      <c r="AS133" s="228">
        <v>259.2</v>
      </c>
      <c r="AT133" s="228">
        <v>487.95</v>
      </c>
      <c r="AU133" s="229">
        <v>0</v>
      </c>
      <c r="AV133" s="229">
        <v>0</v>
      </c>
      <c r="AW133" s="229">
        <v>0</v>
      </c>
      <c r="AX133" s="229">
        <v>0</v>
      </c>
      <c r="AY133" s="219">
        <v>0</v>
      </c>
      <c r="AZ133" s="230">
        <v>0</v>
      </c>
      <c r="BA133" s="228">
        <v>159185.54999999999</v>
      </c>
      <c r="BB133" s="229">
        <v>10</v>
      </c>
      <c r="BC133" s="229">
        <v>5</v>
      </c>
      <c r="BD133" s="229">
        <v>3</v>
      </c>
      <c r="BE133" s="231">
        <v>2356.2000000000003</v>
      </c>
      <c r="BF133" s="231">
        <v>0</v>
      </c>
      <c r="BG133" s="232">
        <v>161541.75</v>
      </c>
      <c r="BH133" s="233">
        <v>67309.0625</v>
      </c>
      <c r="BI133" s="233">
        <v>53847.25</v>
      </c>
      <c r="BJ133" s="233">
        <v>40385.4375</v>
      </c>
      <c r="BK133" s="234">
        <v>0</v>
      </c>
      <c r="BL133" s="233">
        <v>0</v>
      </c>
      <c r="BY133" s="235"/>
      <c r="BZ133" s="235"/>
      <c r="CA133" s="235"/>
    </row>
    <row r="134" spans="1:79" x14ac:dyDescent="0.3">
      <c r="A134" s="216">
        <v>2429</v>
      </c>
      <c r="B134" s="217" t="s">
        <v>418</v>
      </c>
      <c r="C134" s="216">
        <v>37</v>
      </c>
      <c r="D134" s="216">
        <v>27</v>
      </c>
      <c r="E134" s="216">
        <v>37</v>
      </c>
      <c r="F134" s="216">
        <v>8</v>
      </c>
      <c r="G134" s="216">
        <v>0</v>
      </c>
      <c r="H134" s="216">
        <v>7</v>
      </c>
      <c r="I134" s="216">
        <v>555</v>
      </c>
      <c r="J134" s="216">
        <v>405</v>
      </c>
      <c r="K134" s="216">
        <v>555</v>
      </c>
      <c r="L134" s="216">
        <v>120</v>
      </c>
      <c r="M134" s="216">
        <v>0</v>
      </c>
      <c r="N134" s="216">
        <v>105</v>
      </c>
      <c r="O134" s="216">
        <v>0</v>
      </c>
      <c r="P134" s="216">
        <v>1</v>
      </c>
      <c r="Q134" s="216">
        <v>0</v>
      </c>
      <c r="R134" s="216">
        <v>0</v>
      </c>
      <c r="S134" s="216">
        <v>15</v>
      </c>
      <c r="T134" s="216">
        <v>0</v>
      </c>
      <c r="U134" s="216">
        <v>9</v>
      </c>
      <c r="V134" s="216">
        <v>9</v>
      </c>
      <c r="W134" s="216">
        <v>9</v>
      </c>
      <c r="X134" s="216">
        <v>105</v>
      </c>
      <c r="Y134" s="216">
        <v>45</v>
      </c>
      <c r="Z134" s="216">
        <v>135</v>
      </c>
      <c r="AA134" s="216">
        <v>90</v>
      </c>
      <c r="AB134" s="216">
        <v>90</v>
      </c>
      <c r="AC134" s="216">
        <v>90</v>
      </c>
      <c r="AD134" s="228">
        <v>120405.3</v>
      </c>
      <c r="AE134" s="229">
        <v>15</v>
      </c>
      <c r="AF134" s="229">
        <v>0</v>
      </c>
      <c r="AG134" s="229">
        <v>30</v>
      </c>
      <c r="AH134" s="229">
        <v>15</v>
      </c>
      <c r="AI134" s="229">
        <v>0</v>
      </c>
      <c r="AJ134" s="229">
        <v>0</v>
      </c>
      <c r="AK134" s="229">
        <v>15</v>
      </c>
      <c r="AL134" s="229">
        <v>0</v>
      </c>
      <c r="AM134" s="229">
        <v>15</v>
      </c>
      <c r="AN134" s="229">
        <v>45</v>
      </c>
      <c r="AO134" s="229">
        <v>0</v>
      </c>
      <c r="AP134" s="229">
        <v>45</v>
      </c>
      <c r="AQ134" s="228">
        <v>347.7</v>
      </c>
      <c r="AR134" s="228">
        <v>0</v>
      </c>
      <c r="AS134" s="228">
        <v>45.599999999999994</v>
      </c>
      <c r="AT134" s="228">
        <v>393.29999999999995</v>
      </c>
      <c r="AU134" s="229">
        <v>5</v>
      </c>
      <c r="AV134" s="229">
        <v>2</v>
      </c>
      <c r="AW134" s="229">
        <v>3</v>
      </c>
      <c r="AX134" s="229">
        <v>10</v>
      </c>
      <c r="AY134" s="219">
        <v>728.57894736842104</v>
      </c>
      <c r="AZ134" s="230">
        <v>1468.8</v>
      </c>
      <c r="BA134" s="228">
        <v>122995.97894736844</v>
      </c>
      <c r="BB134" s="229">
        <v>7</v>
      </c>
      <c r="BC134" s="229">
        <v>3</v>
      </c>
      <c r="BD134" s="229">
        <v>9</v>
      </c>
      <c r="BE134" s="231">
        <v>2427.6000000000004</v>
      </c>
      <c r="BF134" s="231">
        <v>0</v>
      </c>
      <c r="BG134" s="232">
        <v>125423.57894736844</v>
      </c>
      <c r="BH134" s="233">
        <v>52259.824561403519</v>
      </c>
      <c r="BI134" s="233">
        <v>41807.859649122816</v>
      </c>
      <c r="BJ134" s="233">
        <v>31355.894736842114</v>
      </c>
      <c r="BK134" s="234">
        <v>1</v>
      </c>
      <c r="BL134" s="233">
        <v>910</v>
      </c>
      <c r="BY134" s="235"/>
      <c r="BZ134" s="235"/>
      <c r="CA134" s="235"/>
    </row>
    <row r="135" spans="1:79" x14ac:dyDescent="0.3">
      <c r="A135" s="216">
        <v>2434</v>
      </c>
      <c r="B135" s="217" t="s">
        <v>419</v>
      </c>
      <c r="C135" s="216">
        <v>49</v>
      </c>
      <c r="D135" s="216">
        <v>41</v>
      </c>
      <c r="E135" s="216">
        <v>46</v>
      </c>
      <c r="F135" s="216">
        <v>25</v>
      </c>
      <c r="G135" s="216">
        <v>23</v>
      </c>
      <c r="H135" s="216">
        <v>24</v>
      </c>
      <c r="I135" s="216">
        <v>735</v>
      </c>
      <c r="J135" s="216">
        <v>615</v>
      </c>
      <c r="K135" s="216">
        <v>690</v>
      </c>
      <c r="L135" s="216">
        <v>375</v>
      </c>
      <c r="M135" s="216">
        <v>345</v>
      </c>
      <c r="N135" s="216">
        <v>345</v>
      </c>
      <c r="O135" s="216">
        <v>0</v>
      </c>
      <c r="P135" s="216">
        <v>0</v>
      </c>
      <c r="Q135" s="216">
        <v>0</v>
      </c>
      <c r="R135" s="216">
        <v>0</v>
      </c>
      <c r="S135" s="216">
        <v>0</v>
      </c>
      <c r="T135" s="216">
        <v>0</v>
      </c>
      <c r="U135" s="216">
        <v>11</v>
      </c>
      <c r="V135" s="216">
        <v>11</v>
      </c>
      <c r="W135" s="216">
        <v>11</v>
      </c>
      <c r="X135" s="216">
        <v>300</v>
      </c>
      <c r="Y135" s="216">
        <v>135</v>
      </c>
      <c r="Z135" s="216">
        <v>165</v>
      </c>
      <c r="AA135" s="216">
        <v>30</v>
      </c>
      <c r="AB135" s="216">
        <v>30</v>
      </c>
      <c r="AC135" s="216">
        <v>30</v>
      </c>
      <c r="AD135" s="228">
        <v>213575.1</v>
      </c>
      <c r="AE135" s="229">
        <v>225</v>
      </c>
      <c r="AF135" s="229">
        <v>90</v>
      </c>
      <c r="AG135" s="229">
        <v>345</v>
      </c>
      <c r="AH135" s="229">
        <v>180</v>
      </c>
      <c r="AI135" s="229">
        <v>90</v>
      </c>
      <c r="AJ135" s="229">
        <v>240</v>
      </c>
      <c r="AK135" s="229">
        <v>210</v>
      </c>
      <c r="AL135" s="229">
        <v>90</v>
      </c>
      <c r="AM135" s="229">
        <v>270</v>
      </c>
      <c r="AN135" s="229">
        <v>615</v>
      </c>
      <c r="AO135" s="229">
        <v>270</v>
      </c>
      <c r="AP135" s="229">
        <v>855</v>
      </c>
      <c r="AQ135" s="228">
        <v>4748.8499999999995</v>
      </c>
      <c r="AR135" s="228">
        <v>991.8</v>
      </c>
      <c r="AS135" s="228">
        <v>867.60000000000014</v>
      </c>
      <c r="AT135" s="228">
        <v>6608.25</v>
      </c>
      <c r="AU135" s="229">
        <v>7</v>
      </c>
      <c r="AV135" s="229">
        <v>6</v>
      </c>
      <c r="AW135" s="229">
        <v>11</v>
      </c>
      <c r="AX135" s="229">
        <v>24</v>
      </c>
      <c r="AY135" s="219">
        <v>1726.7894736842104</v>
      </c>
      <c r="AZ135" s="230">
        <v>0</v>
      </c>
      <c r="BA135" s="228">
        <v>221910.13947368422</v>
      </c>
      <c r="BB135" s="229">
        <v>20</v>
      </c>
      <c r="BC135" s="229">
        <v>9</v>
      </c>
      <c r="BD135" s="229">
        <v>11</v>
      </c>
      <c r="BE135" s="231">
        <v>5191.8000000000011</v>
      </c>
      <c r="BF135" s="231">
        <v>0</v>
      </c>
      <c r="BG135" s="232">
        <v>227101.93947368421</v>
      </c>
      <c r="BH135" s="233">
        <v>94625.808114035084</v>
      </c>
      <c r="BI135" s="233">
        <v>75700.646491228064</v>
      </c>
      <c r="BJ135" s="233">
        <v>56775.484868421045</v>
      </c>
      <c r="BK135" s="234">
        <v>0</v>
      </c>
      <c r="BL135" s="233">
        <v>0</v>
      </c>
      <c r="BY135" s="235"/>
      <c r="BZ135" s="235"/>
      <c r="CA135" s="235"/>
    </row>
    <row r="136" spans="1:79" x14ac:dyDescent="0.3">
      <c r="A136" s="216">
        <v>2435</v>
      </c>
      <c r="B136" s="217" t="s">
        <v>163</v>
      </c>
      <c r="C136" s="216">
        <v>21</v>
      </c>
      <c r="D136" s="216">
        <v>18</v>
      </c>
      <c r="E136" s="216">
        <v>18</v>
      </c>
      <c r="F136" s="216">
        <v>0</v>
      </c>
      <c r="G136" s="216">
        <v>0</v>
      </c>
      <c r="H136" s="216">
        <v>0</v>
      </c>
      <c r="I136" s="216">
        <v>315</v>
      </c>
      <c r="J136" s="216">
        <v>270</v>
      </c>
      <c r="K136" s="216">
        <v>270</v>
      </c>
      <c r="L136" s="216">
        <v>0</v>
      </c>
      <c r="M136" s="216">
        <v>0</v>
      </c>
      <c r="N136" s="216">
        <v>0</v>
      </c>
      <c r="O136" s="216">
        <v>0</v>
      </c>
      <c r="P136" s="216">
        <v>0</v>
      </c>
      <c r="Q136" s="216">
        <v>0</v>
      </c>
      <c r="R136" s="216">
        <v>0</v>
      </c>
      <c r="S136" s="216">
        <v>0</v>
      </c>
      <c r="T136" s="216">
        <v>0</v>
      </c>
      <c r="U136" s="216">
        <v>2</v>
      </c>
      <c r="V136" s="216">
        <v>2</v>
      </c>
      <c r="W136" s="216">
        <v>2</v>
      </c>
      <c r="X136" s="216">
        <v>120</v>
      </c>
      <c r="Y136" s="216">
        <v>0</v>
      </c>
      <c r="Z136" s="216">
        <v>30</v>
      </c>
      <c r="AA136" s="216">
        <v>0</v>
      </c>
      <c r="AB136" s="216">
        <v>0</v>
      </c>
      <c r="AC136" s="216">
        <v>0</v>
      </c>
      <c r="AD136" s="228">
        <v>58779.900000000009</v>
      </c>
      <c r="AE136" s="229">
        <v>210</v>
      </c>
      <c r="AF136" s="229">
        <v>105</v>
      </c>
      <c r="AG136" s="229">
        <v>0</v>
      </c>
      <c r="AH136" s="229">
        <v>180</v>
      </c>
      <c r="AI136" s="229">
        <v>75</v>
      </c>
      <c r="AJ136" s="229">
        <v>15</v>
      </c>
      <c r="AK136" s="229">
        <v>180</v>
      </c>
      <c r="AL136" s="229">
        <v>75</v>
      </c>
      <c r="AM136" s="229">
        <v>15</v>
      </c>
      <c r="AN136" s="229">
        <v>570</v>
      </c>
      <c r="AO136" s="229">
        <v>255</v>
      </c>
      <c r="AP136" s="229">
        <v>30</v>
      </c>
      <c r="AQ136" s="228">
        <v>4410.3</v>
      </c>
      <c r="AR136" s="228">
        <v>939.59999999999991</v>
      </c>
      <c r="AS136" s="228">
        <v>30</v>
      </c>
      <c r="AT136" s="228">
        <v>5379.9</v>
      </c>
      <c r="AU136" s="229">
        <v>0</v>
      </c>
      <c r="AV136" s="229">
        <v>0</v>
      </c>
      <c r="AW136" s="229">
        <v>0</v>
      </c>
      <c r="AX136" s="229">
        <v>0</v>
      </c>
      <c r="AY136" s="219">
        <v>0</v>
      </c>
      <c r="AZ136" s="230">
        <v>0</v>
      </c>
      <c r="BA136" s="228">
        <v>64159.80000000001</v>
      </c>
      <c r="BB136" s="229">
        <v>8</v>
      </c>
      <c r="BC136" s="229">
        <v>0</v>
      </c>
      <c r="BD136" s="229">
        <v>2</v>
      </c>
      <c r="BE136" s="231">
        <v>1305.6000000000001</v>
      </c>
      <c r="BF136" s="231">
        <v>0</v>
      </c>
      <c r="BG136" s="232">
        <v>65465.400000000009</v>
      </c>
      <c r="BH136" s="233">
        <v>27277.250000000004</v>
      </c>
      <c r="BI136" s="233">
        <v>21821.800000000003</v>
      </c>
      <c r="BJ136" s="233">
        <v>16366.350000000002</v>
      </c>
      <c r="BK136" s="234">
        <v>0</v>
      </c>
      <c r="BL136" s="233">
        <v>0</v>
      </c>
      <c r="BY136" s="235"/>
      <c r="BZ136" s="235"/>
      <c r="CA136" s="235"/>
    </row>
    <row r="137" spans="1:79" x14ac:dyDescent="0.3">
      <c r="A137" s="216">
        <v>2441</v>
      </c>
      <c r="B137" s="217" t="s">
        <v>420</v>
      </c>
      <c r="C137" s="216">
        <v>30</v>
      </c>
      <c r="D137" s="216">
        <v>15</v>
      </c>
      <c r="E137" s="216">
        <v>22</v>
      </c>
      <c r="F137" s="216">
        <v>0</v>
      </c>
      <c r="G137" s="216">
        <v>0</v>
      </c>
      <c r="H137" s="216">
        <v>0</v>
      </c>
      <c r="I137" s="216">
        <v>450</v>
      </c>
      <c r="J137" s="216">
        <v>225</v>
      </c>
      <c r="K137" s="216">
        <v>330</v>
      </c>
      <c r="L137" s="216">
        <v>0</v>
      </c>
      <c r="M137" s="216">
        <v>0</v>
      </c>
      <c r="N137" s="216">
        <v>0</v>
      </c>
      <c r="O137" s="216">
        <v>0</v>
      </c>
      <c r="P137" s="216">
        <v>0</v>
      </c>
      <c r="Q137" s="216">
        <v>0</v>
      </c>
      <c r="R137" s="216">
        <v>0</v>
      </c>
      <c r="S137" s="216">
        <v>0</v>
      </c>
      <c r="T137" s="216">
        <v>0</v>
      </c>
      <c r="U137" s="216">
        <v>12</v>
      </c>
      <c r="V137" s="216">
        <v>12</v>
      </c>
      <c r="W137" s="216">
        <v>12</v>
      </c>
      <c r="X137" s="216">
        <v>120</v>
      </c>
      <c r="Y137" s="216">
        <v>225</v>
      </c>
      <c r="Z137" s="216">
        <v>180</v>
      </c>
      <c r="AA137" s="216">
        <v>0</v>
      </c>
      <c r="AB137" s="216">
        <v>0</v>
      </c>
      <c r="AC137" s="216">
        <v>0</v>
      </c>
      <c r="AD137" s="228">
        <v>69592.800000000003</v>
      </c>
      <c r="AE137" s="229">
        <v>165</v>
      </c>
      <c r="AF137" s="229">
        <v>135</v>
      </c>
      <c r="AG137" s="229">
        <v>15</v>
      </c>
      <c r="AH137" s="229">
        <v>90</v>
      </c>
      <c r="AI137" s="229">
        <v>105</v>
      </c>
      <c r="AJ137" s="229">
        <v>15</v>
      </c>
      <c r="AK137" s="229">
        <v>120</v>
      </c>
      <c r="AL137" s="229">
        <v>165</v>
      </c>
      <c r="AM137" s="229">
        <v>15</v>
      </c>
      <c r="AN137" s="229">
        <v>375</v>
      </c>
      <c r="AO137" s="229">
        <v>405</v>
      </c>
      <c r="AP137" s="229">
        <v>45</v>
      </c>
      <c r="AQ137" s="228">
        <v>2900.5499999999997</v>
      </c>
      <c r="AR137" s="228">
        <v>1479</v>
      </c>
      <c r="AS137" s="228">
        <v>45.6</v>
      </c>
      <c r="AT137" s="228">
        <v>4425.1499999999996</v>
      </c>
      <c r="AU137" s="229">
        <v>0</v>
      </c>
      <c r="AV137" s="229">
        <v>0</v>
      </c>
      <c r="AW137" s="229">
        <v>0</v>
      </c>
      <c r="AX137" s="229">
        <v>0</v>
      </c>
      <c r="AY137" s="219">
        <v>0</v>
      </c>
      <c r="AZ137" s="230">
        <v>0</v>
      </c>
      <c r="BA137" s="228">
        <v>74017.95</v>
      </c>
      <c r="BB137" s="229">
        <v>8</v>
      </c>
      <c r="BC137" s="229">
        <v>15</v>
      </c>
      <c r="BD137" s="229">
        <v>12</v>
      </c>
      <c r="BE137" s="231">
        <v>4518.6000000000004</v>
      </c>
      <c r="BF137" s="231">
        <v>0</v>
      </c>
      <c r="BG137" s="232">
        <v>78536.55</v>
      </c>
      <c r="BH137" s="233">
        <v>32723.562500000004</v>
      </c>
      <c r="BI137" s="233">
        <v>26178.850000000002</v>
      </c>
      <c r="BJ137" s="233">
        <v>19634.137500000001</v>
      </c>
      <c r="BK137" s="234">
        <v>0</v>
      </c>
      <c r="BL137" s="233">
        <v>0</v>
      </c>
      <c r="BY137" s="235"/>
      <c r="BZ137" s="235"/>
      <c r="CA137" s="235"/>
    </row>
    <row r="138" spans="1:79" x14ac:dyDescent="0.3">
      <c r="A138" s="216">
        <v>2443</v>
      </c>
      <c r="B138" s="217" t="s">
        <v>421</v>
      </c>
      <c r="C138" s="216">
        <v>36</v>
      </c>
      <c r="D138" s="216">
        <v>14</v>
      </c>
      <c r="E138" s="216">
        <v>31</v>
      </c>
      <c r="F138" s="216">
        <v>0</v>
      </c>
      <c r="G138" s="216">
        <v>0</v>
      </c>
      <c r="H138" s="216">
        <v>0</v>
      </c>
      <c r="I138" s="216">
        <v>538.5</v>
      </c>
      <c r="J138" s="216">
        <v>210</v>
      </c>
      <c r="K138" s="216">
        <v>465</v>
      </c>
      <c r="L138" s="216">
        <v>0</v>
      </c>
      <c r="M138" s="216">
        <v>0</v>
      </c>
      <c r="N138" s="216">
        <v>0</v>
      </c>
      <c r="O138" s="216">
        <v>0</v>
      </c>
      <c r="P138" s="216">
        <v>0</v>
      </c>
      <c r="Q138" s="216">
        <v>0</v>
      </c>
      <c r="R138" s="216">
        <v>0</v>
      </c>
      <c r="S138" s="216">
        <v>0</v>
      </c>
      <c r="T138" s="216">
        <v>0</v>
      </c>
      <c r="U138" s="216">
        <v>16</v>
      </c>
      <c r="V138" s="216">
        <v>16</v>
      </c>
      <c r="W138" s="216">
        <v>16</v>
      </c>
      <c r="X138" s="216">
        <v>270</v>
      </c>
      <c r="Y138" s="216">
        <v>105</v>
      </c>
      <c r="Z138" s="216">
        <v>240</v>
      </c>
      <c r="AA138" s="216">
        <v>0</v>
      </c>
      <c r="AB138" s="216">
        <v>0</v>
      </c>
      <c r="AC138" s="216">
        <v>0</v>
      </c>
      <c r="AD138" s="228">
        <v>84365.01</v>
      </c>
      <c r="AE138" s="229">
        <v>30</v>
      </c>
      <c r="AF138" s="229">
        <v>433.5</v>
      </c>
      <c r="AG138" s="229">
        <v>45</v>
      </c>
      <c r="AH138" s="229">
        <v>15</v>
      </c>
      <c r="AI138" s="229">
        <v>195</v>
      </c>
      <c r="AJ138" s="229">
        <v>0</v>
      </c>
      <c r="AK138" s="229">
        <v>15</v>
      </c>
      <c r="AL138" s="229">
        <v>405</v>
      </c>
      <c r="AM138" s="229">
        <v>30</v>
      </c>
      <c r="AN138" s="229">
        <v>60</v>
      </c>
      <c r="AO138" s="229">
        <v>1033.5</v>
      </c>
      <c r="AP138" s="229">
        <v>75</v>
      </c>
      <c r="AQ138" s="228">
        <v>466.65</v>
      </c>
      <c r="AR138" s="228">
        <v>3778.8449999999993</v>
      </c>
      <c r="AS138" s="228">
        <v>75.599999999999994</v>
      </c>
      <c r="AT138" s="228">
        <v>4321.0949999999993</v>
      </c>
      <c r="AU138" s="229">
        <v>15</v>
      </c>
      <c r="AV138" s="229">
        <v>6</v>
      </c>
      <c r="AW138" s="229">
        <v>16</v>
      </c>
      <c r="AX138" s="229">
        <v>37</v>
      </c>
      <c r="AY138" s="219">
        <v>2667.6315789473683</v>
      </c>
      <c r="AZ138" s="230">
        <v>0</v>
      </c>
      <c r="BA138" s="228">
        <v>91353.73657894737</v>
      </c>
      <c r="BB138" s="229">
        <v>18</v>
      </c>
      <c r="BC138" s="229">
        <v>7</v>
      </c>
      <c r="BD138" s="229">
        <v>16</v>
      </c>
      <c r="BE138" s="231">
        <v>5273.4000000000005</v>
      </c>
      <c r="BF138" s="231">
        <v>0</v>
      </c>
      <c r="BG138" s="232">
        <v>96627.136578947364</v>
      </c>
      <c r="BH138" s="233">
        <v>40261.306907894737</v>
      </c>
      <c r="BI138" s="233">
        <v>32209.045526315789</v>
      </c>
      <c r="BJ138" s="233">
        <v>24156.784144736841</v>
      </c>
      <c r="BK138" s="234">
        <v>0</v>
      </c>
      <c r="BL138" s="233">
        <v>0</v>
      </c>
      <c r="BY138" s="235"/>
      <c r="BZ138" s="235"/>
      <c r="CA138" s="235"/>
    </row>
    <row r="139" spans="1:79" x14ac:dyDescent="0.3">
      <c r="A139" s="216">
        <v>2447</v>
      </c>
      <c r="B139" s="217" t="s">
        <v>422</v>
      </c>
      <c r="C139" s="216">
        <v>58</v>
      </c>
      <c r="D139" s="216">
        <v>51</v>
      </c>
      <c r="E139" s="216">
        <v>52</v>
      </c>
      <c r="F139" s="216">
        <v>0</v>
      </c>
      <c r="G139" s="216">
        <v>0</v>
      </c>
      <c r="H139" s="216">
        <v>0</v>
      </c>
      <c r="I139" s="216">
        <v>870</v>
      </c>
      <c r="J139" s="216">
        <v>765</v>
      </c>
      <c r="K139" s="216">
        <v>780</v>
      </c>
      <c r="L139" s="216">
        <v>0</v>
      </c>
      <c r="M139" s="216">
        <v>0</v>
      </c>
      <c r="N139" s="216">
        <v>0</v>
      </c>
      <c r="O139" s="216">
        <v>0</v>
      </c>
      <c r="P139" s="216">
        <v>0</v>
      </c>
      <c r="Q139" s="216">
        <v>0</v>
      </c>
      <c r="R139" s="216">
        <v>0</v>
      </c>
      <c r="S139" s="216">
        <v>0</v>
      </c>
      <c r="T139" s="216">
        <v>0</v>
      </c>
      <c r="U139" s="216">
        <v>27</v>
      </c>
      <c r="V139" s="216">
        <v>27</v>
      </c>
      <c r="W139" s="216">
        <v>27</v>
      </c>
      <c r="X139" s="216">
        <v>465</v>
      </c>
      <c r="Y139" s="216">
        <v>375</v>
      </c>
      <c r="Z139" s="216">
        <v>405</v>
      </c>
      <c r="AA139" s="216">
        <v>0</v>
      </c>
      <c r="AB139" s="216">
        <v>0</v>
      </c>
      <c r="AC139" s="216">
        <v>0</v>
      </c>
      <c r="AD139" s="228">
        <v>166014.6</v>
      </c>
      <c r="AE139" s="229">
        <v>495</v>
      </c>
      <c r="AF139" s="229">
        <v>90</v>
      </c>
      <c r="AG139" s="229">
        <v>90</v>
      </c>
      <c r="AH139" s="229">
        <v>435</v>
      </c>
      <c r="AI139" s="229">
        <v>60</v>
      </c>
      <c r="AJ139" s="229">
        <v>60</v>
      </c>
      <c r="AK139" s="229">
        <v>450</v>
      </c>
      <c r="AL139" s="229">
        <v>60</v>
      </c>
      <c r="AM139" s="229">
        <v>60</v>
      </c>
      <c r="AN139" s="229">
        <v>1380</v>
      </c>
      <c r="AO139" s="229">
        <v>210</v>
      </c>
      <c r="AP139" s="229">
        <v>210</v>
      </c>
      <c r="AQ139" s="228">
        <v>10668.9</v>
      </c>
      <c r="AR139" s="228">
        <v>774.3</v>
      </c>
      <c r="AS139" s="228">
        <v>213.60000000000002</v>
      </c>
      <c r="AT139" s="228">
        <v>11656.8</v>
      </c>
      <c r="AU139" s="229">
        <v>31</v>
      </c>
      <c r="AV139" s="229">
        <v>25</v>
      </c>
      <c r="AW139" s="229">
        <v>27</v>
      </c>
      <c r="AX139" s="229">
        <v>83</v>
      </c>
      <c r="AY139" s="219">
        <v>6035.1578947368416</v>
      </c>
      <c r="AZ139" s="230">
        <v>0</v>
      </c>
      <c r="BA139" s="228">
        <v>183706.55789473685</v>
      </c>
      <c r="BB139" s="229">
        <v>31</v>
      </c>
      <c r="BC139" s="229">
        <v>25</v>
      </c>
      <c r="BD139" s="229">
        <v>27</v>
      </c>
      <c r="BE139" s="231">
        <v>10730.400000000001</v>
      </c>
      <c r="BF139" s="231">
        <v>0</v>
      </c>
      <c r="BG139" s="232">
        <v>194436.95789473684</v>
      </c>
      <c r="BH139" s="233">
        <v>81015.399122807023</v>
      </c>
      <c r="BI139" s="233">
        <v>64812.319298245617</v>
      </c>
      <c r="BJ139" s="233">
        <v>48609.239473684211</v>
      </c>
      <c r="BK139" s="234">
        <v>0</v>
      </c>
      <c r="BL139" s="233">
        <v>0</v>
      </c>
      <c r="BY139" s="235"/>
      <c r="BZ139" s="235"/>
      <c r="CA139" s="235"/>
    </row>
    <row r="140" spans="1:79" x14ac:dyDescent="0.3">
      <c r="A140" s="216">
        <v>2449</v>
      </c>
      <c r="B140" s="217" t="s">
        <v>423</v>
      </c>
      <c r="C140" s="216">
        <v>38</v>
      </c>
      <c r="D140" s="216">
        <v>34</v>
      </c>
      <c r="E140" s="216">
        <v>36</v>
      </c>
      <c r="F140" s="216">
        <v>0</v>
      </c>
      <c r="G140" s="216">
        <v>3</v>
      </c>
      <c r="H140" s="216">
        <v>0</v>
      </c>
      <c r="I140" s="216">
        <v>570</v>
      </c>
      <c r="J140" s="216">
        <v>510</v>
      </c>
      <c r="K140" s="216">
        <v>540</v>
      </c>
      <c r="L140" s="216">
        <v>0</v>
      </c>
      <c r="M140" s="216">
        <v>75</v>
      </c>
      <c r="N140" s="216">
        <v>0</v>
      </c>
      <c r="O140" s="216">
        <v>0</v>
      </c>
      <c r="P140" s="216">
        <v>0</v>
      </c>
      <c r="Q140" s="216">
        <v>0</v>
      </c>
      <c r="R140" s="216">
        <v>0</v>
      </c>
      <c r="S140" s="216">
        <v>0</v>
      </c>
      <c r="T140" s="216">
        <v>0</v>
      </c>
      <c r="U140" s="216">
        <v>17</v>
      </c>
      <c r="V140" s="216">
        <v>17</v>
      </c>
      <c r="W140" s="216">
        <v>17</v>
      </c>
      <c r="X140" s="216">
        <v>0</v>
      </c>
      <c r="Y140" s="216">
        <v>0</v>
      </c>
      <c r="Z140" s="216">
        <v>255</v>
      </c>
      <c r="AA140" s="216">
        <v>0</v>
      </c>
      <c r="AB140" s="216">
        <v>0</v>
      </c>
      <c r="AC140" s="216">
        <v>0</v>
      </c>
      <c r="AD140" s="228">
        <v>116259</v>
      </c>
      <c r="AE140" s="229">
        <v>285</v>
      </c>
      <c r="AF140" s="229">
        <v>90</v>
      </c>
      <c r="AG140" s="229">
        <v>150</v>
      </c>
      <c r="AH140" s="229">
        <v>315</v>
      </c>
      <c r="AI140" s="229">
        <v>75</v>
      </c>
      <c r="AJ140" s="229">
        <v>75</v>
      </c>
      <c r="AK140" s="229">
        <v>330</v>
      </c>
      <c r="AL140" s="229">
        <v>90</v>
      </c>
      <c r="AM140" s="229">
        <v>75</v>
      </c>
      <c r="AN140" s="229">
        <v>930</v>
      </c>
      <c r="AO140" s="229">
        <v>255</v>
      </c>
      <c r="AP140" s="229">
        <v>300</v>
      </c>
      <c r="AQ140" s="228">
        <v>7173.6</v>
      </c>
      <c r="AR140" s="228">
        <v>935.25</v>
      </c>
      <c r="AS140" s="228">
        <v>306</v>
      </c>
      <c r="AT140" s="228">
        <v>8414.85</v>
      </c>
      <c r="AU140" s="229">
        <v>0</v>
      </c>
      <c r="AV140" s="229">
        <v>0</v>
      </c>
      <c r="AW140" s="229">
        <v>17</v>
      </c>
      <c r="AX140" s="229">
        <v>17</v>
      </c>
      <c r="AY140" s="219">
        <v>1170.3157894736842</v>
      </c>
      <c r="AZ140" s="230">
        <v>0</v>
      </c>
      <c r="BA140" s="228">
        <v>125844.16578947369</v>
      </c>
      <c r="BB140" s="229">
        <v>0</v>
      </c>
      <c r="BC140" s="229">
        <v>0</v>
      </c>
      <c r="BD140" s="229">
        <v>17</v>
      </c>
      <c r="BE140" s="231">
        <v>2080.8000000000002</v>
      </c>
      <c r="BF140" s="231">
        <v>0</v>
      </c>
      <c r="BG140" s="232">
        <v>127924.96578947369</v>
      </c>
      <c r="BH140" s="233">
        <v>53302.069078947374</v>
      </c>
      <c r="BI140" s="233">
        <v>42641.655263157896</v>
      </c>
      <c r="BJ140" s="233">
        <v>31981.241447368422</v>
      </c>
      <c r="BK140" s="234">
        <v>0</v>
      </c>
      <c r="BL140" s="233">
        <v>0</v>
      </c>
      <c r="BY140" s="235"/>
      <c r="BZ140" s="235"/>
      <c r="CA140" s="235"/>
    </row>
    <row r="141" spans="1:79" x14ac:dyDescent="0.3">
      <c r="A141" s="216">
        <v>2450</v>
      </c>
      <c r="B141" s="217" t="s">
        <v>424</v>
      </c>
      <c r="C141" s="216">
        <v>33</v>
      </c>
      <c r="D141" s="216">
        <v>32</v>
      </c>
      <c r="E141" s="216">
        <v>31</v>
      </c>
      <c r="F141" s="216">
        <v>8</v>
      </c>
      <c r="G141" s="216">
        <v>17</v>
      </c>
      <c r="H141" s="216">
        <v>15</v>
      </c>
      <c r="I141" s="216">
        <v>495</v>
      </c>
      <c r="J141" s="216">
        <v>480</v>
      </c>
      <c r="K141" s="216">
        <v>465</v>
      </c>
      <c r="L141" s="216">
        <v>120</v>
      </c>
      <c r="M141" s="216">
        <v>255</v>
      </c>
      <c r="N141" s="216">
        <v>225</v>
      </c>
      <c r="O141" s="216">
        <v>0</v>
      </c>
      <c r="P141" s="216">
        <v>0</v>
      </c>
      <c r="Q141" s="216">
        <v>0</v>
      </c>
      <c r="R141" s="216">
        <v>0</v>
      </c>
      <c r="S141" s="216">
        <v>0</v>
      </c>
      <c r="T141" s="216">
        <v>0</v>
      </c>
      <c r="U141" s="216">
        <v>9</v>
      </c>
      <c r="V141" s="216">
        <v>9</v>
      </c>
      <c r="W141" s="216">
        <v>9</v>
      </c>
      <c r="X141" s="216">
        <v>120</v>
      </c>
      <c r="Y141" s="216">
        <v>135</v>
      </c>
      <c r="Z141" s="216">
        <v>135</v>
      </c>
      <c r="AA141" s="216">
        <v>30</v>
      </c>
      <c r="AB141" s="216">
        <v>30</v>
      </c>
      <c r="AC141" s="216">
        <v>30</v>
      </c>
      <c r="AD141" s="228">
        <v>139754.69999999998</v>
      </c>
      <c r="AE141" s="229">
        <v>45</v>
      </c>
      <c r="AF141" s="229">
        <v>0</v>
      </c>
      <c r="AG141" s="229">
        <v>0</v>
      </c>
      <c r="AH141" s="229">
        <v>45</v>
      </c>
      <c r="AI141" s="229">
        <v>0</v>
      </c>
      <c r="AJ141" s="229">
        <v>0</v>
      </c>
      <c r="AK141" s="229">
        <v>45</v>
      </c>
      <c r="AL141" s="229">
        <v>0</v>
      </c>
      <c r="AM141" s="229">
        <v>0</v>
      </c>
      <c r="AN141" s="229">
        <v>135</v>
      </c>
      <c r="AO141" s="229">
        <v>0</v>
      </c>
      <c r="AP141" s="229">
        <v>0</v>
      </c>
      <c r="AQ141" s="228">
        <v>1043.0999999999999</v>
      </c>
      <c r="AR141" s="228">
        <v>0</v>
      </c>
      <c r="AS141" s="228">
        <v>0</v>
      </c>
      <c r="AT141" s="228">
        <v>1043.0999999999999</v>
      </c>
      <c r="AU141" s="229">
        <v>4</v>
      </c>
      <c r="AV141" s="229">
        <v>9</v>
      </c>
      <c r="AW141" s="229">
        <v>9</v>
      </c>
      <c r="AX141" s="229">
        <v>22</v>
      </c>
      <c r="AY141" s="219">
        <v>1589.1052631578946</v>
      </c>
      <c r="AZ141" s="230">
        <v>0</v>
      </c>
      <c r="BA141" s="228">
        <v>142386.90526315788</v>
      </c>
      <c r="BB141" s="229">
        <v>8</v>
      </c>
      <c r="BC141" s="229">
        <v>9</v>
      </c>
      <c r="BD141" s="229">
        <v>9</v>
      </c>
      <c r="BE141" s="231">
        <v>3355.8000000000006</v>
      </c>
      <c r="BF141" s="231">
        <v>0</v>
      </c>
      <c r="BG141" s="232">
        <v>145742.70526315787</v>
      </c>
      <c r="BH141" s="233">
        <v>60726.127192982451</v>
      </c>
      <c r="BI141" s="233">
        <v>48580.901754385959</v>
      </c>
      <c r="BJ141" s="233">
        <v>36435.676315789467</v>
      </c>
      <c r="BK141" s="234">
        <v>0</v>
      </c>
      <c r="BL141" s="233">
        <v>0</v>
      </c>
      <c r="BY141" s="235"/>
      <c r="BZ141" s="235"/>
      <c r="CA141" s="235"/>
    </row>
    <row r="142" spans="1:79" x14ac:dyDescent="0.3">
      <c r="A142" s="216">
        <v>2453</v>
      </c>
      <c r="B142" s="217" t="s">
        <v>425</v>
      </c>
      <c r="C142" s="216">
        <v>29</v>
      </c>
      <c r="D142" s="216">
        <v>27</v>
      </c>
      <c r="E142" s="216">
        <v>29</v>
      </c>
      <c r="F142" s="216">
        <v>0</v>
      </c>
      <c r="G142" s="216">
        <v>0</v>
      </c>
      <c r="H142" s="216">
        <v>0</v>
      </c>
      <c r="I142" s="216">
        <v>435</v>
      </c>
      <c r="J142" s="216">
        <v>405</v>
      </c>
      <c r="K142" s="216">
        <v>435</v>
      </c>
      <c r="L142" s="216">
        <v>0</v>
      </c>
      <c r="M142" s="216">
        <v>0</v>
      </c>
      <c r="N142" s="216">
        <v>0</v>
      </c>
      <c r="O142" s="216">
        <v>0</v>
      </c>
      <c r="P142" s="216">
        <v>0</v>
      </c>
      <c r="Q142" s="216">
        <v>0</v>
      </c>
      <c r="R142" s="216">
        <v>0</v>
      </c>
      <c r="S142" s="216">
        <v>0</v>
      </c>
      <c r="T142" s="216">
        <v>0</v>
      </c>
      <c r="U142" s="216">
        <v>0</v>
      </c>
      <c r="V142" s="216">
        <v>0</v>
      </c>
      <c r="W142" s="216">
        <v>0</v>
      </c>
      <c r="X142" s="216">
        <v>45</v>
      </c>
      <c r="Y142" s="216">
        <v>0</v>
      </c>
      <c r="Z142" s="216">
        <v>0</v>
      </c>
      <c r="AA142" s="216">
        <v>0</v>
      </c>
      <c r="AB142" s="216">
        <v>0</v>
      </c>
      <c r="AC142" s="216">
        <v>0</v>
      </c>
      <c r="AD142" s="228">
        <v>87641.4</v>
      </c>
      <c r="AE142" s="229">
        <v>15</v>
      </c>
      <c r="AF142" s="229">
        <v>120</v>
      </c>
      <c r="AG142" s="229">
        <v>285</v>
      </c>
      <c r="AH142" s="229">
        <v>0</v>
      </c>
      <c r="AI142" s="229">
        <v>105</v>
      </c>
      <c r="AJ142" s="229">
        <v>300</v>
      </c>
      <c r="AK142" s="229">
        <v>0</v>
      </c>
      <c r="AL142" s="229">
        <v>105</v>
      </c>
      <c r="AM142" s="229">
        <v>315</v>
      </c>
      <c r="AN142" s="229">
        <v>15</v>
      </c>
      <c r="AO142" s="229">
        <v>330</v>
      </c>
      <c r="AP142" s="229">
        <v>900</v>
      </c>
      <c r="AQ142" s="228">
        <v>118.95</v>
      </c>
      <c r="AR142" s="228">
        <v>1213.6500000000001</v>
      </c>
      <c r="AS142" s="228">
        <v>910.8</v>
      </c>
      <c r="AT142" s="228">
        <v>2243.4</v>
      </c>
      <c r="AU142" s="229">
        <v>0</v>
      </c>
      <c r="AV142" s="229">
        <v>0</v>
      </c>
      <c r="AW142" s="229">
        <v>0</v>
      </c>
      <c r="AX142" s="229">
        <v>0</v>
      </c>
      <c r="AY142" s="219">
        <v>0</v>
      </c>
      <c r="AZ142" s="230">
        <v>0</v>
      </c>
      <c r="BA142" s="228">
        <v>89884.799999999988</v>
      </c>
      <c r="BB142" s="229">
        <v>3</v>
      </c>
      <c r="BC142" s="229">
        <v>0</v>
      </c>
      <c r="BD142" s="229">
        <v>0</v>
      </c>
      <c r="BE142" s="231">
        <v>397.80000000000007</v>
      </c>
      <c r="BF142" s="231">
        <v>0</v>
      </c>
      <c r="BG142" s="232">
        <v>90282.599999999991</v>
      </c>
      <c r="BH142" s="233">
        <v>37617.75</v>
      </c>
      <c r="BI142" s="233">
        <v>30094.199999999997</v>
      </c>
      <c r="BJ142" s="233">
        <v>22570.649999999998</v>
      </c>
      <c r="BK142" s="234">
        <v>0</v>
      </c>
      <c r="BL142" s="233">
        <v>0</v>
      </c>
      <c r="BY142" s="235"/>
      <c r="BZ142" s="235"/>
      <c r="CA142" s="235"/>
    </row>
    <row r="143" spans="1:79" x14ac:dyDescent="0.3">
      <c r="A143" s="216">
        <v>2454</v>
      </c>
      <c r="B143" s="217" t="s">
        <v>426</v>
      </c>
      <c r="C143" s="216">
        <v>42</v>
      </c>
      <c r="D143" s="216">
        <v>34</v>
      </c>
      <c r="E143" s="216">
        <v>45</v>
      </c>
      <c r="F143" s="216">
        <v>9</v>
      </c>
      <c r="G143" s="216">
        <v>5</v>
      </c>
      <c r="H143" s="216">
        <v>7</v>
      </c>
      <c r="I143" s="216">
        <v>630</v>
      </c>
      <c r="J143" s="216">
        <v>510</v>
      </c>
      <c r="K143" s="216">
        <v>675</v>
      </c>
      <c r="L143" s="216">
        <v>135</v>
      </c>
      <c r="M143" s="216">
        <v>75</v>
      </c>
      <c r="N143" s="216">
        <v>105</v>
      </c>
      <c r="O143" s="216">
        <v>0</v>
      </c>
      <c r="P143" s="216">
        <v>0</v>
      </c>
      <c r="Q143" s="216">
        <v>0</v>
      </c>
      <c r="R143" s="216">
        <v>0</v>
      </c>
      <c r="S143" s="216">
        <v>0</v>
      </c>
      <c r="T143" s="216">
        <v>0</v>
      </c>
      <c r="U143" s="216">
        <v>12</v>
      </c>
      <c r="V143" s="216">
        <v>12</v>
      </c>
      <c r="W143" s="216">
        <v>12</v>
      </c>
      <c r="X143" s="216">
        <v>210</v>
      </c>
      <c r="Y143" s="216">
        <v>0</v>
      </c>
      <c r="Z143" s="216">
        <v>180</v>
      </c>
      <c r="AA143" s="216">
        <v>15</v>
      </c>
      <c r="AB143" s="216">
        <v>15</v>
      </c>
      <c r="AC143" s="216">
        <v>15</v>
      </c>
      <c r="AD143" s="228">
        <v>146909.1</v>
      </c>
      <c r="AE143" s="229">
        <v>360</v>
      </c>
      <c r="AF143" s="229">
        <v>30</v>
      </c>
      <c r="AG143" s="229">
        <v>150</v>
      </c>
      <c r="AH143" s="229">
        <v>225</v>
      </c>
      <c r="AI143" s="229">
        <v>0</v>
      </c>
      <c r="AJ143" s="229">
        <v>150</v>
      </c>
      <c r="AK143" s="229">
        <v>330</v>
      </c>
      <c r="AL143" s="229">
        <v>30</v>
      </c>
      <c r="AM143" s="229">
        <v>165</v>
      </c>
      <c r="AN143" s="229">
        <v>915</v>
      </c>
      <c r="AO143" s="229">
        <v>60</v>
      </c>
      <c r="AP143" s="229">
        <v>465</v>
      </c>
      <c r="AQ143" s="228">
        <v>7054.65</v>
      </c>
      <c r="AR143" s="228">
        <v>217.5</v>
      </c>
      <c r="AS143" s="228">
        <v>470.4</v>
      </c>
      <c r="AT143" s="228">
        <v>7742.5499999999993</v>
      </c>
      <c r="AU143" s="229">
        <v>5</v>
      </c>
      <c r="AV143" s="229">
        <v>0</v>
      </c>
      <c r="AW143" s="229">
        <v>6</v>
      </c>
      <c r="AX143" s="229">
        <v>11</v>
      </c>
      <c r="AY143" s="219">
        <v>785.9473684210526</v>
      </c>
      <c r="AZ143" s="230">
        <v>0</v>
      </c>
      <c r="BA143" s="228">
        <v>155437.59736842103</v>
      </c>
      <c r="BB143" s="229">
        <v>14</v>
      </c>
      <c r="BC143" s="229">
        <v>0</v>
      </c>
      <c r="BD143" s="229">
        <v>12</v>
      </c>
      <c r="BE143" s="231">
        <v>3325.2000000000007</v>
      </c>
      <c r="BF143" s="231">
        <v>0</v>
      </c>
      <c r="BG143" s="232">
        <v>158762.79736842104</v>
      </c>
      <c r="BH143" s="233">
        <v>66151.165570175435</v>
      </c>
      <c r="BI143" s="233">
        <v>52920.932456140348</v>
      </c>
      <c r="BJ143" s="233">
        <v>39690.699342105261</v>
      </c>
      <c r="BK143" s="234">
        <v>0</v>
      </c>
      <c r="BL143" s="233">
        <v>0</v>
      </c>
      <c r="BY143" s="235"/>
      <c r="BZ143" s="235"/>
      <c r="CA143" s="235"/>
    </row>
    <row r="144" spans="1:79" x14ac:dyDescent="0.3">
      <c r="A144" s="216">
        <v>2455</v>
      </c>
      <c r="B144" s="217" t="s">
        <v>427</v>
      </c>
      <c r="C144" s="216">
        <v>26</v>
      </c>
      <c r="D144" s="216">
        <v>27</v>
      </c>
      <c r="E144" s="216">
        <v>32</v>
      </c>
      <c r="F144" s="216">
        <v>5</v>
      </c>
      <c r="G144" s="216">
        <v>4</v>
      </c>
      <c r="H144" s="216">
        <v>6</v>
      </c>
      <c r="I144" s="216">
        <v>390</v>
      </c>
      <c r="J144" s="216">
        <v>405</v>
      </c>
      <c r="K144" s="216">
        <v>480</v>
      </c>
      <c r="L144" s="216">
        <v>75</v>
      </c>
      <c r="M144" s="216">
        <v>60</v>
      </c>
      <c r="N144" s="216">
        <v>75</v>
      </c>
      <c r="O144" s="216">
        <v>1</v>
      </c>
      <c r="P144" s="216">
        <v>0</v>
      </c>
      <c r="Q144" s="216">
        <v>0</v>
      </c>
      <c r="R144" s="216">
        <v>15</v>
      </c>
      <c r="S144" s="216">
        <v>0</v>
      </c>
      <c r="T144" s="216">
        <v>0</v>
      </c>
      <c r="U144" s="216">
        <v>12</v>
      </c>
      <c r="V144" s="216">
        <v>12</v>
      </c>
      <c r="W144" s="216">
        <v>12</v>
      </c>
      <c r="X144" s="216">
        <v>150</v>
      </c>
      <c r="Y144" s="216">
        <v>75</v>
      </c>
      <c r="Z144" s="216">
        <v>180</v>
      </c>
      <c r="AA144" s="216">
        <v>15</v>
      </c>
      <c r="AB144" s="216">
        <v>15</v>
      </c>
      <c r="AC144" s="216">
        <v>15</v>
      </c>
      <c r="AD144" s="228">
        <v>102112.8</v>
      </c>
      <c r="AE144" s="229">
        <v>195</v>
      </c>
      <c r="AF144" s="229">
        <v>75</v>
      </c>
      <c r="AG144" s="229">
        <v>75</v>
      </c>
      <c r="AH144" s="229">
        <v>135</v>
      </c>
      <c r="AI144" s="229">
        <v>75</v>
      </c>
      <c r="AJ144" s="229">
        <v>120</v>
      </c>
      <c r="AK144" s="229">
        <v>180</v>
      </c>
      <c r="AL144" s="229">
        <v>75</v>
      </c>
      <c r="AM144" s="229">
        <v>120</v>
      </c>
      <c r="AN144" s="229">
        <v>510</v>
      </c>
      <c r="AO144" s="229">
        <v>225</v>
      </c>
      <c r="AP144" s="229">
        <v>315</v>
      </c>
      <c r="AQ144" s="228">
        <v>3934.5</v>
      </c>
      <c r="AR144" s="228">
        <v>826.5</v>
      </c>
      <c r="AS144" s="228">
        <v>318</v>
      </c>
      <c r="AT144" s="228">
        <v>5079</v>
      </c>
      <c r="AU144" s="229">
        <v>0</v>
      </c>
      <c r="AV144" s="229">
        <v>0</v>
      </c>
      <c r="AW144" s="229">
        <v>12</v>
      </c>
      <c r="AX144" s="229">
        <v>12</v>
      </c>
      <c r="AY144" s="219">
        <v>826.10526315789468</v>
      </c>
      <c r="AZ144" s="230">
        <v>1591.2</v>
      </c>
      <c r="BA144" s="228">
        <v>109609.10526315789</v>
      </c>
      <c r="BB144" s="229">
        <v>10</v>
      </c>
      <c r="BC144" s="229">
        <v>5</v>
      </c>
      <c r="BD144" s="229">
        <v>12</v>
      </c>
      <c r="BE144" s="231">
        <v>3457.8</v>
      </c>
      <c r="BF144" s="231">
        <v>0</v>
      </c>
      <c r="BG144" s="232">
        <v>113066.9052631579</v>
      </c>
      <c r="BH144" s="233">
        <v>47111.210526315786</v>
      </c>
      <c r="BI144" s="233">
        <v>37688.968421052632</v>
      </c>
      <c r="BJ144" s="233">
        <v>28266.726315789474</v>
      </c>
      <c r="BK144" s="234">
        <v>0</v>
      </c>
      <c r="BL144" s="233">
        <v>0</v>
      </c>
      <c r="BY144" s="235"/>
      <c r="BZ144" s="235"/>
      <c r="CA144" s="235"/>
    </row>
    <row r="145" spans="1:79" x14ac:dyDescent="0.3">
      <c r="A145" s="216">
        <v>2457</v>
      </c>
      <c r="B145" s="217" t="s">
        <v>172</v>
      </c>
      <c r="C145" s="216">
        <v>33</v>
      </c>
      <c r="D145" s="216">
        <v>43</v>
      </c>
      <c r="E145" s="216">
        <v>45</v>
      </c>
      <c r="F145" s="216">
        <v>0</v>
      </c>
      <c r="G145" s="216">
        <v>0</v>
      </c>
      <c r="H145" s="216">
        <v>0</v>
      </c>
      <c r="I145" s="216">
        <v>495</v>
      </c>
      <c r="J145" s="216">
        <v>645</v>
      </c>
      <c r="K145" s="216">
        <v>675</v>
      </c>
      <c r="L145" s="216">
        <v>0</v>
      </c>
      <c r="M145" s="216">
        <v>0</v>
      </c>
      <c r="N145" s="216">
        <v>0</v>
      </c>
      <c r="O145" s="216">
        <v>0</v>
      </c>
      <c r="P145" s="216">
        <v>0</v>
      </c>
      <c r="Q145" s="216">
        <v>0</v>
      </c>
      <c r="R145" s="216">
        <v>0</v>
      </c>
      <c r="S145" s="216">
        <v>0</v>
      </c>
      <c r="T145" s="216">
        <v>0</v>
      </c>
      <c r="U145" s="216">
        <v>16</v>
      </c>
      <c r="V145" s="216">
        <v>16</v>
      </c>
      <c r="W145" s="216">
        <v>16</v>
      </c>
      <c r="X145" s="216">
        <v>255</v>
      </c>
      <c r="Y145" s="216">
        <v>195</v>
      </c>
      <c r="Z145" s="216">
        <v>240</v>
      </c>
      <c r="AA145" s="216">
        <v>0</v>
      </c>
      <c r="AB145" s="216">
        <v>0</v>
      </c>
      <c r="AC145" s="216">
        <v>0</v>
      </c>
      <c r="AD145" s="228">
        <v>124389</v>
      </c>
      <c r="AE145" s="229">
        <v>90</v>
      </c>
      <c r="AF145" s="229">
        <v>255</v>
      </c>
      <c r="AG145" s="229">
        <v>75</v>
      </c>
      <c r="AH145" s="229">
        <v>180</v>
      </c>
      <c r="AI145" s="229">
        <v>300</v>
      </c>
      <c r="AJ145" s="229">
        <v>120</v>
      </c>
      <c r="AK145" s="229">
        <v>195</v>
      </c>
      <c r="AL145" s="229">
        <v>315</v>
      </c>
      <c r="AM145" s="229">
        <v>120</v>
      </c>
      <c r="AN145" s="229">
        <v>465</v>
      </c>
      <c r="AO145" s="229">
        <v>870</v>
      </c>
      <c r="AP145" s="229">
        <v>315</v>
      </c>
      <c r="AQ145" s="228">
        <v>3568.5</v>
      </c>
      <c r="AR145" s="228">
        <v>3188.5499999999997</v>
      </c>
      <c r="AS145" s="228">
        <v>318</v>
      </c>
      <c r="AT145" s="228">
        <v>7075.0499999999993</v>
      </c>
      <c r="AU145" s="229">
        <v>0</v>
      </c>
      <c r="AV145" s="229">
        <v>0</v>
      </c>
      <c r="AW145" s="229">
        <v>0</v>
      </c>
      <c r="AX145" s="229">
        <v>0</v>
      </c>
      <c r="AY145" s="219">
        <v>0</v>
      </c>
      <c r="AZ145" s="230">
        <v>0</v>
      </c>
      <c r="BA145" s="228">
        <v>131464.04999999999</v>
      </c>
      <c r="BB145" s="229">
        <v>17</v>
      </c>
      <c r="BC145" s="229">
        <v>13</v>
      </c>
      <c r="BD145" s="229">
        <v>16</v>
      </c>
      <c r="BE145" s="231">
        <v>5936.4000000000005</v>
      </c>
      <c r="BF145" s="231">
        <v>0</v>
      </c>
      <c r="BG145" s="232">
        <v>137400.44999999998</v>
      </c>
      <c r="BH145" s="233">
        <v>57250.187499999993</v>
      </c>
      <c r="BI145" s="233">
        <v>45800.149999999994</v>
      </c>
      <c r="BJ145" s="233">
        <v>34350.112499999996</v>
      </c>
      <c r="BK145" s="234">
        <v>0</v>
      </c>
      <c r="BL145" s="233">
        <v>0</v>
      </c>
      <c r="BY145" s="235"/>
      <c r="BZ145" s="235"/>
      <c r="CA145" s="235"/>
    </row>
    <row r="146" spans="1:79" x14ac:dyDescent="0.3">
      <c r="A146" s="216">
        <v>2458</v>
      </c>
      <c r="B146" s="217" t="s">
        <v>428</v>
      </c>
      <c r="C146" s="216">
        <v>51</v>
      </c>
      <c r="D146" s="216">
        <v>43</v>
      </c>
      <c r="E146" s="216">
        <v>46</v>
      </c>
      <c r="F146" s="216">
        <v>0</v>
      </c>
      <c r="G146" s="216">
        <v>0</v>
      </c>
      <c r="H146" s="216">
        <v>0</v>
      </c>
      <c r="I146" s="216">
        <v>765</v>
      </c>
      <c r="J146" s="216">
        <v>645</v>
      </c>
      <c r="K146" s="216">
        <v>690</v>
      </c>
      <c r="L146" s="216">
        <v>0</v>
      </c>
      <c r="M146" s="216">
        <v>0</v>
      </c>
      <c r="N146" s="216">
        <v>0</v>
      </c>
      <c r="O146" s="216">
        <v>0</v>
      </c>
      <c r="P146" s="216">
        <v>0</v>
      </c>
      <c r="Q146" s="216">
        <v>0</v>
      </c>
      <c r="R146" s="216">
        <v>0</v>
      </c>
      <c r="S146" s="216">
        <v>0</v>
      </c>
      <c r="T146" s="216">
        <v>0</v>
      </c>
      <c r="U146" s="216">
        <v>6</v>
      </c>
      <c r="V146" s="216">
        <v>6</v>
      </c>
      <c r="W146" s="216">
        <v>6</v>
      </c>
      <c r="X146" s="216">
        <v>135</v>
      </c>
      <c r="Y146" s="216">
        <v>75</v>
      </c>
      <c r="Z146" s="216">
        <v>90</v>
      </c>
      <c r="AA146" s="216">
        <v>0</v>
      </c>
      <c r="AB146" s="216">
        <v>0</v>
      </c>
      <c r="AC146" s="216">
        <v>0</v>
      </c>
      <c r="AD146" s="228">
        <v>144470.1</v>
      </c>
      <c r="AE146" s="229">
        <v>0</v>
      </c>
      <c r="AF146" s="229">
        <v>45</v>
      </c>
      <c r="AG146" s="229">
        <v>495</v>
      </c>
      <c r="AH146" s="229">
        <v>15</v>
      </c>
      <c r="AI146" s="229">
        <v>30</v>
      </c>
      <c r="AJ146" s="229">
        <v>465</v>
      </c>
      <c r="AK146" s="229">
        <v>30</v>
      </c>
      <c r="AL146" s="229">
        <v>30</v>
      </c>
      <c r="AM146" s="229">
        <v>465</v>
      </c>
      <c r="AN146" s="229">
        <v>45</v>
      </c>
      <c r="AO146" s="229">
        <v>105</v>
      </c>
      <c r="AP146" s="229">
        <v>1425</v>
      </c>
      <c r="AQ146" s="228">
        <v>338.55</v>
      </c>
      <c r="AR146" s="228">
        <v>387.15</v>
      </c>
      <c r="AS146" s="228">
        <v>1444.8000000000002</v>
      </c>
      <c r="AT146" s="228">
        <v>2170.5</v>
      </c>
      <c r="AU146" s="229">
        <v>0</v>
      </c>
      <c r="AV146" s="229">
        <v>0</v>
      </c>
      <c r="AW146" s="229">
        <v>3</v>
      </c>
      <c r="AX146" s="229">
        <v>3</v>
      </c>
      <c r="AY146" s="219">
        <v>206.52631578947367</v>
      </c>
      <c r="AZ146" s="230">
        <v>0</v>
      </c>
      <c r="BA146" s="228">
        <v>146847.12631578947</v>
      </c>
      <c r="BB146" s="229">
        <v>9</v>
      </c>
      <c r="BC146" s="229">
        <v>5</v>
      </c>
      <c r="BD146" s="229">
        <v>6</v>
      </c>
      <c r="BE146" s="231">
        <v>2590.8000000000002</v>
      </c>
      <c r="BF146" s="231">
        <v>0</v>
      </c>
      <c r="BG146" s="232">
        <v>149437.92631578946</v>
      </c>
      <c r="BH146" s="233">
        <v>62265.802631578947</v>
      </c>
      <c r="BI146" s="233">
        <v>49812.642105263156</v>
      </c>
      <c r="BJ146" s="233">
        <v>37359.481578947365</v>
      </c>
      <c r="BK146" s="234">
        <v>0</v>
      </c>
      <c r="BL146" s="233">
        <v>0</v>
      </c>
      <c r="BY146" s="235"/>
      <c r="BZ146" s="235"/>
      <c r="CA146" s="235"/>
    </row>
    <row r="147" spans="1:79" x14ac:dyDescent="0.3">
      <c r="A147" s="216">
        <v>2460</v>
      </c>
      <c r="B147" s="217" t="s">
        <v>429</v>
      </c>
      <c r="C147" s="216">
        <v>40</v>
      </c>
      <c r="D147" s="216">
        <v>31</v>
      </c>
      <c r="E147" s="216">
        <v>31</v>
      </c>
      <c r="F147" s="216">
        <v>5</v>
      </c>
      <c r="G147" s="216">
        <v>9</v>
      </c>
      <c r="H147" s="216">
        <v>10</v>
      </c>
      <c r="I147" s="216">
        <v>525</v>
      </c>
      <c r="J147" s="216">
        <v>330</v>
      </c>
      <c r="K147" s="216">
        <v>360</v>
      </c>
      <c r="L147" s="216">
        <v>75</v>
      </c>
      <c r="M147" s="216">
        <v>135</v>
      </c>
      <c r="N147" s="216">
        <v>150</v>
      </c>
      <c r="O147" s="216">
        <v>0</v>
      </c>
      <c r="P147" s="216">
        <v>0</v>
      </c>
      <c r="Q147" s="216">
        <v>0</v>
      </c>
      <c r="R147" s="216">
        <v>0</v>
      </c>
      <c r="S147" s="216">
        <v>0</v>
      </c>
      <c r="T147" s="216">
        <v>0</v>
      </c>
      <c r="U147" s="216">
        <v>9</v>
      </c>
      <c r="V147" s="216">
        <v>9</v>
      </c>
      <c r="W147" s="216">
        <v>9</v>
      </c>
      <c r="X147" s="216">
        <v>150</v>
      </c>
      <c r="Y147" s="216">
        <v>90</v>
      </c>
      <c r="Z147" s="216">
        <v>135</v>
      </c>
      <c r="AA147" s="216">
        <v>45</v>
      </c>
      <c r="AB147" s="216">
        <v>45</v>
      </c>
      <c r="AC147" s="216">
        <v>45</v>
      </c>
      <c r="AD147" s="228">
        <v>108454.2</v>
      </c>
      <c r="AE147" s="229">
        <v>15</v>
      </c>
      <c r="AF147" s="229">
        <v>30</v>
      </c>
      <c r="AG147" s="229">
        <v>180</v>
      </c>
      <c r="AH147" s="229">
        <v>0</v>
      </c>
      <c r="AI147" s="229">
        <v>0</v>
      </c>
      <c r="AJ147" s="229">
        <v>105</v>
      </c>
      <c r="AK147" s="229">
        <v>0</v>
      </c>
      <c r="AL147" s="229">
        <v>0</v>
      </c>
      <c r="AM147" s="229">
        <v>105</v>
      </c>
      <c r="AN147" s="229">
        <v>15</v>
      </c>
      <c r="AO147" s="229">
        <v>30</v>
      </c>
      <c r="AP147" s="229">
        <v>390</v>
      </c>
      <c r="AQ147" s="228">
        <v>118.95</v>
      </c>
      <c r="AR147" s="228">
        <v>113.1</v>
      </c>
      <c r="AS147" s="228">
        <v>397.20000000000005</v>
      </c>
      <c r="AT147" s="228">
        <v>629.25</v>
      </c>
      <c r="AU147" s="229">
        <v>10</v>
      </c>
      <c r="AV147" s="229">
        <v>6</v>
      </c>
      <c r="AW147" s="229">
        <v>9</v>
      </c>
      <c r="AX147" s="229">
        <v>25</v>
      </c>
      <c r="AY147" s="219">
        <v>1812.8421052631579</v>
      </c>
      <c r="AZ147" s="230">
        <v>0</v>
      </c>
      <c r="BA147" s="228">
        <v>110896.29210526316</v>
      </c>
      <c r="BB147" s="229">
        <v>10</v>
      </c>
      <c r="BC147" s="229">
        <v>6</v>
      </c>
      <c r="BD147" s="229">
        <v>9</v>
      </c>
      <c r="BE147" s="231">
        <v>3223.2000000000007</v>
      </c>
      <c r="BF147" s="231">
        <v>0</v>
      </c>
      <c r="BG147" s="232">
        <v>114119.49210526315</v>
      </c>
      <c r="BH147" s="233">
        <v>47549.788377192977</v>
      </c>
      <c r="BI147" s="233">
        <v>38039.830701754385</v>
      </c>
      <c r="BJ147" s="233">
        <v>28529.873026315789</v>
      </c>
      <c r="BK147" s="234">
        <v>0</v>
      </c>
      <c r="BL147" s="233">
        <v>0</v>
      </c>
      <c r="BY147" s="235"/>
      <c r="BZ147" s="235"/>
      <c r="CA147" s="235"/>
    </row>
    <row r="148" spans="1:79" x14ac:dyDescent="0.3">
      <c r="A148" s="216">
        <v>2463</v>
      </c>
      <c r="B148" s="217" t="s">
        <v>430</v>
      </c>
      <c r="C148" s="216">
        <v>37</v>
      </c>
      <c r="D148" s="216">
        <v>33</v>
      </c>
      <c r="E148" s="216">
        <v>34</v>
      </c>
      <c r="F148" s="216">
        <v>16</v>
      </c>
      <c r="G148" s="216">
        <v>16</v>
      </c>
      <c r="H148" s="216">
        <v>15</v>
      </c>
      <c r="I148" s="216">
        <v>555</v>
      </c>
      <c r="J148" s="216">
        <v>495</v>
      </c>
      <c r="K148" s="216">
        <v>510</v>
      </c>
      <c r="L148" s="216">
        <v>240</v>
      </c>
      <c r="M148" s="216">
        <v>240</v>
      </c>
      <c r="N148" s="216">
        <v>210</v>
      </c>
      <c r="O148" s="216">
        <v>0</v>
      </c>
      <c r="P148" s="216">
        <v>0</v>
      </c>
      <c r="Q148" s="216">
        <v>0</v>
      </c>
      <c r="R148" s="216">
        <v>0</v>
      </c>
      <c r="S148" s="216">
        <v>0</v>
      </c>
      <c r="T148" s="216">
        <v>0</v>
      </c>
      <c r="U148" s="216">
        <v>0</v>
      </c>
      <c r="V148" s="216">
        <v>0</v>
      </c>
      <c r="W148" s="216">
        <v>0</v>
      </c>
      <c r="X148" s="216">
        <v>30</v>
      </c>
      <c r="Y148" s="216">
        <v>30</v>
      </c>
      <c r="Z148" s="216">
        <v>0</v>
      </c>
      <c r="AA148" s="216">
        <v>0</v>
      </c>
      <c r="AB148" s="216">
        <v>0</v>
      </c>
      <c r="AC148" s="216">
        <v>0</v>
      </c>
      <c r="AD148" s="228">
        <v>154551.30000000002</v>
      </c>
      <c r="AE148" s="229">
        <v>15</v>
      </c>
      <c r="AF148" s="229">
        <v>0</v>
      </c>
      <c r="AG148" s="229">
        <v>15</v>
      </c>
      <c r="AH148" s="229">
        <v>0</v>
      </c>
      <c r="AI148" s="229">
        <v>0</v>
      </c>
      <c r="AJ148" s="229">
        <v>15</v>
      </c>
      <c r="AK148" s="229">
        <v>0</v>
      </c>
      <c r="AL148" s="229">
        <v>0</v>
      </c>
      <c r="AM148" s="229">
        <v>15</v>
      </c>
      <c r="AN148" s="229">
        <v>15</v>
      </c>
      <c r="AO148" s="229">
        <v>0</v>
      </c>
      <c r="AP148" s="229">
        <v>45</v>
      </c>
      <c r="AQ148" s="228">
        <v>118.95</v>
      </c>
      <c r="AR148" s="228">
        <v>0</v>
      </c>
      <c r="AS148" s="228">
        <v>45.6</v>
      </c>
      <c r="AT148" s="228">
        <v>164.55</v>
      </c>
      <c r="AU148" s="229">
        <v>0</v>
      </c>
      <c r="AV148" s="229">
        <v>2</v>
      </c>
      <c r="AW148" s="229">
        <v>0</v>
      </c>
      <c r="AX148" s="229">
        <v>2</v>
      </c>
      <c r="AY148" s="219">
        <v>149.15789473684208</v>
      </c>
      <c r="AZ148" s="230">
        <v>0</v>
      </c>
      <c r="BA148" s="228">
        <v>154865.00789473686</v>
      </c>
      <c r="BB148" s="229">
        <v>2</v>
      </c>
      <c r="BC148" s="229">
        <v>2</v>
      </c>
      <c r="BD148" s="229">
        <v>0</v>
      </c>
      <c r="BE148" s="231">
        <v>530.40000000000009</v>
      </c>
      <c r="BF148" s="231">
        <v>0</v>
      </c>
      <c r="BG148" s="232">
        <v>155395.40789473685</v>
      </c>
      <c r="BH148" s="233">
        <v>64748.086622807023</v>
      </c>
      <c r="BI148" s="233">
        <v>51798.469298245618</v>
      </c>
      <c r="BJ148" s="233">
        <v>38848.851973684214</v>
      </c>
      <c r="BK148" s="234">
        <v>0</v>
      </c>
      <c r="BL148" s="233">
        <v>0</v>
      </c>
      <c r="BY148" s="235"/>
      <c r="BZ148" s="235"/>
      <c r="CA148" s="235"/>
    </row>
    <row r="149" spans="1:79" x14ac:dyDescent="0.3">
      <c r="A149" s="216">
        <v>2465</v>
      </c>
      <c r="B149" s="217" t="s">
        <v>431</v>
      </c>
      <c r="C149" s="216">
        <v>47</v>
      </c>
      <c r="D149" s="216">
        <v>29</v>
      </c>
      <c r="E149" s="216">
        <v>39</v>
      </c>
      <c r="F149" s="216">
        <v>0</v>
      </c>
      <c r="G149" s="216">
        <v>0</v>
      </c>
      <c r="H149" s="216">
        <v>0</v>
      </c>
      <c r="I149" s="216">
        <v>705</v>
      </c>
      <c r="J149" s="216">
        <v>435</v>
      </c>
      <c r="K149" s="216">
        <v>585</v>
      </c>
      <c r="L149" s="216">
        <v>0</v>
      </c>
      <c r="M149" s="216">
        <v>0</v>
      </c>
      <c r="N149" s="216">
        <v>0</v>
      </c>
      <c r="O149" s="216">
        <v>0</v>
      </c>
      <c r="P149" s="216">
        <v>0</v>
      </c>
      <c r="Q149" s="216">
        <v>0</v>
      </c>
      <c r="R149" s="216">
        <v>0</v>
      </c>
      <c r="S149" s="216">
        <v>0</v>
      </c>
      <c r="T149" s="216">
        <v>0</v>
      </c>
      <c r="U149" s="216">
        <v>9</v>
      </c>
      <c r="V149" s="216">
        <v>9</v>
      </c>
      <c r="W149" s="216">
        <v>9</v>
      </c>
      <c r="X149" s="216">
        <v>60</v>
      </c>
      <c r="Y149" s="216">
        <v>135</v>
      </c>
      <c r="Z149" s="216">
        <v>135</v>
      </c>
      <c r="AA149" s="216">
        <v>0</v>
      </c>
      <c r="AB149" s="216">
        <v>0</v>
      </c>
      <c r="AC149" s="216">
        <v>0</v>
      </c>
      <c r="AD149" s="228">
        <v>119185.79999999999</v>
      </c>
      <c r="AE149" s="229">
        <v>0</v>
      </c>
      <c r="AF149" s="229">
        <v>15</v>
      </c>
      <c r="AG149" s="229">
        <v>0</v>
      </c>
      <c r="AH149" s="229">
        <v>0</v>
      </c>
      <c r="AI149" s="229">
        <v>0</v>
      </c>
      <c r="AJ149" s="229">
        <v>0</v>
      </c>
      <c r="AK149" s="229">
        <v>0</v>
      </c>
      <c r="AL149" s="229">
        <v>0</v>
      </c>
      <c r="AM149" s="229">
        <v>0</v>
      </c>
      <c r="AN149" s="229">
        <v>0</v>
      </c>
      <c r="AO149" s="229">
        <v>15</v>
      </c>
      <c r="AP149" s="229">
        <v>0</v>
      </c>
      <c r="AQ149" s="228">
        <v>0</v>
      </c>
      <c r="AR149" s="228">
        <v>56.55</v>
      </c>
      <c r="AS149" s="228">
        <v>0</v>
      </c>
      <c r="AT149" s="228">
        <v>56.55</v>
      </c>
      <c r="AU149" s="229">
        <v>0</v>
      </c>
      <c r="AV149" s="229">
        <v>0</v>
      </c>
      <c r="AW149" s="229">
        <v>0</v>
      </c>
      <c r="AX149" s="229">
        <v>0</v>
      </c>
      <c r="AY149" s="219">
        <v>0</v>
      </c>
      <c r="AZ149" s="230">
        <v>0</v>
      </c>
      <c r="BA149" s="228">
        <v>119242.34999999999</v>
      </c>
      <c r="BB149" s="229">
        <v>4</v>
      </c>
      <c r="BC149" s="229">
        <v>9</v>
      </c>
      <c r="BD149" s="229">
        <v>9</v>
      </c>
      <c r="BE149" s="231">
        <v>2825.4000000000005</v>
      </c>
      <c r="BF149" s="231">
        <v>0</v>
      </c>
      <c r="BG149" s="232">
        <v>122067.74999999999</v>
      </c>
      <c r="BH149" s="233">
        <v>50861.562499999993</v>
      </c>
      <c r="BI149" s="233">
        <v>40689.249999999993</v>
      </c>
      <c r="BJ149" s="233">
        <v>30516.937499999993</v>
      </c>
      <c r="BK149" s="234">
        <v>0</v>
      </c>
      <c r="BL149" s="233">
        <v>0</v>
      </c>
      <c r="BY149" s="235"/>
      <c r="BZ149" s="235"/>
      <c r="CA149" s="235"/>
    </row>
    <row r="150" spans="1:79" x14ac:dyDescent="0.3">
      <c r="A150" s="216">
        <v>2466</v>
      </c>
      <c r="B150" s="217" t="s">
        <v>432</v>
      </c>
      <c r="C150" s="216">
        <v>60</v>
      </c>
      <c r="D150" s="216">
        <v>38</v>
      </c>
      <c r="E150" s="216">
        <v>52</v>
      </c>
      <c r="F150" s="216">
        <v>9</v>
      </c>
      <c r="G150" s="216">
        <v>5</v>
      </c>
      <c r="H150" s="216">
        <v>8</v>
      </c>
      <c r="I150" s="216">
        <v>900</v>
      </c>
      <c r="J150" s="216">
        <v>570</v>
      </c>
      <c r="K150" s="216">
        <v>780</v>
      </c>
      <c r="L150" s="216">
        <v>135</v>
      </c>
      <c r="M150" s="216">
        <v>75</v>
      </c>
      <c r="N150" s="216">
        <v>120</v>
      </c>
      <c r="O150" s="216">
        <v>0</v>
      </c>
      <c r="P150" s="216">
        <v>0</v>
      </c>
      <c r="Q150" s="216">
        <v>0</v>
      </c>
      <c r="R150" s="216">
        <v>0</v>
      </c>
      <c r="S150" s="216">
        <v>0</v>
      </c>
      <c r="T150" s="216">
        <v>0</v>
      </c>
      <c r="U150" s="216">
        <v>18</v>
      </c>
      <c r="V150" s="216">
        <v>18</v>
      </c>
      <c r="W150" s="216">
        <v>18</v>
      </c>
      <c r="X150" s="216">
        <v>285</v>
      </c>
      <c r="Y150" s="216">
        <v>195</v>
      </c>
      <c r="Z150" s="216">
        <v>270</v>
      </c>
      <c r="AA150" s="216">
        <v>15</v>
      </c>
      <c r="AB150" s="216">
        <v>15</v>
      </c>
      <c r="AC150" s="216">
        <v>15</v>
      </c>
      <c r="AD150" s="228">
        <v>178290.90000000002</v>
      </c>
      <c r="AE150" s="229">
        <v>30</v>
      </c>
      <c r="AF150" s="229">
        <v>180</v>
      </c>
      <c r="AG150" s="229">
        <v>660</v>
      </c>
      <c r="AH150" s="229">
        <v>15</v>
      </c>
      <c r="AI150" s="229">
        <v>165</v>
      </c>
      <c r="AJ150" s="229">
        <v>330</v>
      </c>
      <c r="AK150" s="229">
        <v>30</v>
      </c>
      <c r="AL150" s="229">
        <v>240</v>
      </c>
      <c r="AM150" s="229">
        <v>450</v>
      </c>
      <c r="AN150" s="229">
        <v>75</v>
      </c>
      <c r="AO150" s="229">
        <v>585</v>
      </c>
      <c r="AP150" s="229">
        <v>1440</v>
      </c>
      <c r="AQ150" s="228">
        <v>576.45000000000005</v>
      </c>
      <c r="AR150" s="228">
        <v>2135.85</v>
      </c>
      <c r="AS150" s="228">
        <v>1461.6000000000001</v>
      </c>
      <c r="AT150" s="228">
        <v>4173.9000000000005</v>
      </c>
      <c r="AU150" s="229">
        <v>19</v>
      </c>
      <c r="AV150" s="229">
        <v>13</v>
      </c>
      <c r="AW150" s="229">
        <v>0</v>
      </c>
      <c r="AX150" s="229">
        <v>32</v>
      </c>
      <c r="AY150" s="219">
        <v>2386.5263157894733</v>
      </c>
      <c r="AZ150" s="230">
        <v>0</v>
      </c>
      <c r="BA150" s="228">
        <v>184851.32631578948</v>
      </c>
      <c r="BB150" s="229">
        <v>19</v>
      </c>
      <c r="BC150" s="229">
        <v>13</v>
      </c>
      <c r="BD150" s="229">
        <v>18</v>
      </c>
      <c r="BE150" s="231">
        <v>6446.4000000000005</v>
      </c>
      <c r="BF150" s="231">
        <v>0</v>
      </c>
      <c r="BG150" s="232">
        <v>191297.72631578948</v>
      </c>
      <c r="BH150" s="233">
        <v>79707.385964912275</v>
      </c>
      <c r="BI150" s="233">
        <v>63765.908771929826</v>
      </c>
      <c r="BJ150" s="233">
        <v>47824.431578947369</v>
      </c>
      <c r="BK150" s="234">
        <v>0</v>
      </c>
      <c r="BL150" s="233">
        <v>0</v>
      </c>
      <c r="BY150" s="235"/>
      <c r="BZ150" s="235"/>
      <c r="CA150" s="235"/>
    </row>
    <row r="151" spans="1:79" x14ac:dyDescent="0.3">
      <c r="A151" s="216">
        <v>2471</v>
      </c>
      <c r="B151" s="217" t="s">
        <v>433</v>
      </c>
      <c r="C151" s="216">
        <v>50</v>
      </c>
      <c r="D151" s="216">
        <v>40</v>
      </c>
      <c r="E151" s="216">
        <v>41</v>
      </c>
      <c r="F151" s="216">
        <v>0</v>
      </c>
      <c r="G151" s="216">
        <v>0</v>
      </c>
      <c r="H151" s="216">
        <v>0</v>
      </c>
      <c r="I151" s="216">
        <v>750</v>
      </c>
      <c r="J151" s="216">
        <v>600</v>
      </c>
      <c r="K151" s="216">
        <v>615</v>
      </c>
      <c r="L151" s="216">
        <v>0</v>
      </c>
      <c r="M151" s="216">
        <v>0</v>
      </c>
      <c r="N151" s="216">
        <v>0</v>
      </c>
      <c r="O151" s="216">
        <v>0</v>
      </c>
      <c r="P151" s="216">
        <v>0</v>
      </c>
      <c r="Q151" s="216">
        <v>0</v>
      </c>
      <c r="R151" s="216">
        <v>0</v>
      </c>
      <c r="S151" s="216">
        <v>0</v>
      </c>
      <c r="T151" s="216">
        <v>0</v>
      </c>
      <c r="U151" s="216">
        <v>7</v>
      </c>
      <c r="V151" s="216">
        <v>7</v>
      </c>
      <c r="W151" s="216">
        <v>7</v>
      </c>
      <c r="X151" s="216">
        <v>165</v>
      </c>
      <c r="Y151" s="216">
        <v>30</v>
      </c>
      <c r="Z151" s="216">
        <v>105</v>
      </c>
      <c r="AA151" s="216">
        <v>0</v>
      </c>
      <c r="AB151" s="216">
        <v>0</v>
      </c>
      <c r="AC151" s="216">
        <v>0</v>
      </c>
      <c r="AD151" s="228">
        <v>135201.9</v>
      </c>
      <c r="AE151" s="229">
        <v>0</v>
      </c>
      <c r="AF151" s="229">
        <v>450</v>
      </c>
      <c r="AG151" s="229">
        <v>210</v>
      </c>
      <c r="AH151" s="229">
        <v>0</v>
      </c>
      <c r="AI151" s="229">
        <v>315</v>
      </c>
      <c r="AJ151" s="229">
        <v>210</v>
      </c>
      <c r="AK151" s="229">
        <v>0</v>
      </c>
      <c r="AL151" s="229">
        <v>330</v>
      </c>
      <c r="AM151" s="229">
        <v>225</v>
      </c>
      <c r="AN151" s="229">
        <v>0</v>
      </c>
      <c r="AO151" s="229">
        <v>1095</v>
      </c>
      <c r="AP151" s="229">
        <v>645</v>
      </c>
      <c r="AQ151" s="228">
        <v>0</v>
      </c>
      <c r="AR151" s="228">
        <v>4032.45</v>
      </c>
      <c r="AS151" s="228">
        <v>652.79999999999995</v>
      </c>
      <c r="AT151" s="228">
        <v>4685.25</v>
      </c>
      <c r="AU151" s="229">
        <v>0</v>
      </c>
      <c r="AV151" s="229">
        <v>0</v>
      </c>
      <c r="AW151" s="229">
        <v>0</v>
      </c>
      <c r="AX151" s="229">
        <v>0</v>
      </c>
      <c r="AY151" s="219">
        <v>0</v>
      </c>
      <c r="AZ151" s="230">
        <v>0</v>
      </c>
      <c r="BA151" s="228">
        <v>139887.15</v>
      </c>
      <c r="BB151" s="229">
        <v>11</v>
      </c>
      <c r="BC151" s="229">
        <v>2</v>
      </c>
      <c r="BD151" s="229">
        <v>7</v>
      </c>
      <c r="BE151" s="231">
        <v>2580.6000000000004</v>
      </c>
      <c r="BF151" s="231">
        <v>0</v>
      </c>
      <c r="BG151" s="232">
        <v>142467.75</v>
      </c>
      <c r="BH151" s="233">
        <v>59361.5625</v>
      </c>
      <c r="BI151" s="233">
        <v>47489.25</v>
      </c>
      <c r="BJ151" s="233">
        <v>35616.9375</v>
      </c>
      <c r="BK151" s="234">
        <v>0</v>
      </c>
      <c r="BL151" s="233">
        <v>0</v>
      </c>
      <c r="BY151" s="235"/>
      <c r="BZ151" s="235"/>
      <c r="CA151" s="235"/>
    </row>
    <row r="152" spans="1:79" x14ac:dyDescent="0.3">
      <c r="A152" s="216">
        <v>2478</v>
      </c>
      <c r="B152" s="217" t="s">
        <v>434</v>
      </c>
      <c r="C152" s="216">
        <v>28</v>
      </c>
      <c r="D152" s="216">
        <v>29</v>
      </c>
      <c r="E152" s="216">
        <v>29</v>
      </c>
      <c r="F152" s="216">
        <v>24</v>
      </c>
      <c r="G152" s="216">
        <v>23</v>
      </c>
      <c r="H152" s="216">
        <v>23</v>
      </c>
      <c r="I152" s="216">
        <v>420</v>
      </c>
      <c r="J152" s="216">
        <v>435</v>
      </c>
      <c r="K152" s="216">
        <v>435</v>
      </c>
      <c r="L152" s="216">
        <v>360</v>
      </c>
      <c r="M152" s="216">
        <v>345</v>
      </c>
      <c r="N152" s="216">
        <v>345</v>
      </c>
      <c r="O152" s="216">
        <v>0</v>
      </c>
      <c r="P152" s="216">
        <v>0</v>
      </c>
      <c r="Q152" s="216">
        <v>0</v>
      </c>
      <c r="R152" s="216">
        <v>0</v>
      </c>
      <c r="S152" s="216">
        <v>0</v>
      </c>
      <c r="T152" s="216">
        <v>0</v>
      </c>
      <c r="U152" s="216">
        <v>0</v>
      </c>
      <c r="V152" s="216">
        <v>0</v>
      </c>
      <c r="W152" s="216">
        <v>0</v>
      </c>
      <c r="X152" s="216">
        <v>15</v>
      </c>
      <c r="Y152" s="216">
        <v>0</v>
      </c>
      <c r="Z152" s="216">
        <v>0</v>
      </c>
      <c r="AA152" s="216">
        <v>0</v>
      </c>
      <c r="AB152" s="216">
        <v>0</v>
      </c>
      <c r="AC152" s="216">
        <v>0</v>
      </c>
      <c r="AD152" s="228">
        <v>160648.79999999999</v>
      </c>
      <c r="AE152" s="229">
        <v>0</v>
      </c>
      <c r="AF152" s="229">
        <v>0</v>
      </c>
      <c r="AG152" s="229">
        <v>60</v>
      </c>
      <c r="AH152" s="229">
        <v>0</v>
      </c>
      <c r="AI152" s="229">
        <v>0</v>
      </c>
      <c r="AJ152" s="229">
        <v>45</v>
      </c>
      <c r="AK152" s="229">
        <v>0</v>
      </c>
      <c r="AL152" s="229">
        <v>0</v>
      </c>
      <c r="AM152" s="229">
        <v>45</v>
      </c>
      <c r="AN152" s="229">
        <v>0</v>
      </c>
      <c r="AO152" s="229">
        <v>0</v>
      </c>
      <c r="AP152" s="229">
        <v>150</v>
      </c>
      <c r="AQ152" s="228">
        <v>0</v>
      </c>
      <c r="AR152" s="228">
        <v>0</v>
      </c>
      <c r="AS152" s="228">
        <v>152.4</v>
      </c>
      <c r="AT152" s="228">
        <v>152.4</v>
      </c>
      <c r="AU152" s="229">
        <v>0</v>
      </c>
      <c r="AV152" s="229">
        <v>0</v>
      </c>
      <c r="AW152" s="229">
        <v>0</v>
      </c>
      <c r="AX152" s="229">
        <v>0</v>
      </c>
      <c r="AY152" s="219">
        <v>0</v>
      </c>
      <c r="AZ152" s="230">
        <v>0</v>
      </c>
      <c r="BA152" s="228">
        <v>160801.19999999998</v>
      </c>
      <c r="BB152" s="229">
        <v>1</v>
      </c>
      <c r="BC152" s="229">
        <v>0</v>
      </c>
      <c r="BD152" s="229">
        <v>0</v>
      </c>
      <c r="BE152" s="231">
        <v>132.60000000000002</v>
      </c>
      <c r="BF152" s="231">
        <v>0</v>
      </c>
      <c r="BG152" s="232">
        <v>160933.79999999999</v>
      </c>
      <c r="BH152" s="233">
        <v>67055.75</v>
      </c>
      <c r="BI152" s="233">
        <v>53644.6</v>
      </c>
      <c r="BJ152" s="233">
        <v>40233.449999999997</v>
      </c>
      <c r="BK152" s="234">
        <v>0</v>
      </c>
      <c r="BL152" s="233">
        <v>0</v>
      </c>
      <c r="BY152" s="235"/>
      <c r="BZ152" s="235"/>
      <c r="CA152" s="235"/>
    </row>
    <row r="153" spans="1:79" x14ac:dyDescent="0.3">
      <c r="A153" s="216">
        <v>2479</v>
      </c>
      <c r="B153" s="217" t="s">
        <v>435</v>
      </c>
      <c r="C153" s="216">
        <v>78</v>
      </c>
      <c r="D153" s="216">
        <v>61</v>
      </c>
      <c r="E153" s="216">
        <v>82</v>
      </c>
      <c r="F153" s="216">
        <v>7</v>
      </c>
      <c r="G153" s="216">
        <v>4</v>
      </c>
      <c r="H153" s="216">
        <v>9</v>
      </c>
      <c r="I153" s="216">
        <v>1170</v>
      </c>
      <c r="J153" s="216">
        <v>915</v>
      </c>
      <c r="K153" s="216">
        <v>1230</v>
      </c>
      <c r="L153" s="216">
        <v>105</v>
      </c>
      <c r="M153" s="216">
        <v>60</v>
      </c>
      <c r="N153" s="216">
        <v>135</v>
      </c>
      <c r="O153" s="216">
        <v>0</v>
      </c>
      <c r="P153" s="216">
        <v>0</v>
      </c>
      <c r="Q153" s="216">
        <v>0</v>
      </c>
      <c r="R153" s="216">
        <v>0</v>
      </c>
      <c r="S153" s="216">
        <v>0</v>
      </c>
      <c r="T153" s="216">
        <v>0</v>
      </c>
      <c r="U153" s="216">
        <v>19</v>
      </c>
      <c r="V153" s="216">
        <v>19</v>
      </c>
      <c r="W153" s="216">
        <v>19</v>
      </c>
      <c r="X153" s="216">
        <v>0</v>
      </c>
      <c r="Y153" s="216">
        <v>210</v>
      </c>
      <c r="Z153" s="216">
        <v>285</v>
      </c>
      <c r="AA153" s="216">
        <v>30</v>
      </c>
      <c r="AB153" s="216">
        <v>30</v>
      </c>
      <c r="AC153" s="216">
        <v>30</v>
      </c>
      <c r="AD153" s="228">
        <v>249428.4</v>
      </c>
      <c r="AE153" s="229">
        <v>480</v>
      </c>
      <c r="AF153" s="229">
        <v>525</v>
      </c>
      <c r="AG153" s="229">
        <v>135</v>
      </c>
      <c r="AH153" s="229">
        <v>285</v>
      </c>
      <c r="AI153" s="229">
        <v>570</v>
      </c>
      <c r="AJ153" s="229">
        <v>45</v>
      </c>
      <c r="AK153" s="229">
        <v>375</v>
      </c>
      <c r="AL153" s="229">
        <v>705</v>
      </c>
      <c r="AM153" s="229">
        <v>60</v>
      </c>
      <c r="AN153" s="229">
        <v>1140</v>
      </c>
      <c r="AO153" s="229">
        <v>1800</v>
      </c>
      <c r="AP153" s="229">
        <v>240</v>
      </c>
      <c r="AQ153" s="228">
        <v>8811.4499999999989</v>
      </c>
      <c r="AR153" s="228">
        <v>6581.5499999999993</v>
      </c>
      <c r="AS153" s="228">
        <v>244.8</v>
      </c>
      <c r="AT153" s="228">
        <v>15637.799999999997</v>
      </c>
      <c r="AU153" s="229">
        <v>0</v>
      </c>
      <c r="AV153" s="229">
        <v>14</v>
      </c>
      <c r="AW153" s="229">
        <v>19</v>
      </c>
      <c r="AX153" s="229">
        <v>33</v>
      </c>
      <c r="AY153" s="219">
        <v>2352.1052631578946</v>
      </c>
      <c r="AZ153" s="230">
        <v>0</v>
      </c>
      <c r="BA153" s="228">
        <v>267418.30526315793</v>
      </c>
      <c r="BB153" s="229">
        <v>0</v>
      </c>
      <c r="BC153" s="229">
        <v>14</v>
      </c>
      <c r="BD153" s="229">
        <v>19</v>
      </c>
      <c r="BE153" s="231">
        <v>4182</v>
      </c>
      <c r="BF153" s="231">
        <v>0</v>
      </c>
      <c r="BG153" s="232">
        <v>271600.30526315793</v>
      </c>
      <c r="BH153" s="233">
        <v>113166.79385964913</v>
      </c>
      <c r="BI153" s="233">
        <v>90533.435087719306</v>
      </c>
      <c r="BJ153" s="233">
        <v>67900.076315789483</v>
      </c>
      <c r="BK153" s="234">
        <v>0</v>
      </c>
      <c r="BL153" s="233">
        <v>0</v>
      </c>
      <c r="BY153" s="235"/>
      <c r="BZ153" s="235"/>
      <c r="CA153" s="235"/>
    </row>
    <row r="154" spans="1:79" x14ac:dyDescent="0.3">
      <c r="A154" s="216">
        <v>2480</v>
      </c>
      <c r="B154" s="217" t="s">
        <v>436</v>
      </c>
      <c r="C154" s="216">
        <v>23</v>
      </c>
      <c r="D154" s="216">
        <v>3</v>
      </c>
      <c r="E154" s="216">
        <v>12</v>
      </c>
      <c r="F154" s="216">
        <v>7</v>
      </c>
      <c r="G154" s="216">
        <v>3</v>
      </c>
      <c r="H154" s="216">
        <v>4</v>
      </c>
      <c r="I154" s="216">
        <v>345</v>
      </c>
      <c r="J154" s="216">
        <v>0</v>
      </c>
      <c r="K154" s="216">
        <v>180</v>
      </c>
      <c r="L154" s="216">
        <v>105</v>
      </c>
      <c r="M154" s="216">
        <v>45</v>
      </c>
      <c r="N154" s="216">
        <v>60</v>
      </c>
      <c r="O154" s="216">
        <v>0</v>
      </c>
      <c r="P154" s="216">
        <v>0</v>
      </c>
      <c r="Q154" s="216">
        <v>0</v>
      </c>
      <c r="R154" s="216">
        <v>0</v>
      </c>
      <c r="S154" s="216">
        <v>0</v>
      </c>
      <c r="T154" s="216">
        <v>0</v>
      </c>
      <c r="U154" s="216">
        <v>0</v>
      </c>
      <c r="V154" s="216">
        <v>0</v>
      </c>
      <c r="W154" s="216">
        <v>0</v>
      </c>
      <c r="X154" s="216">
        <v>195</v>
      </c>
      <c r="Y154" s="216">
        <v>105</v>
      </c>
      <c r="Z154" s="216">
        <v>0</v>
      </c>
      <c r="AA154" s="216">
        <v>0</v>
      </c>
      <c r="AB154" s="216">
        <v>0</v>
      </c>
      <c r="AC154" s="216">
        <v>0</v>
      </c>
      <c r="AD154" s="228">
        <v>51544.200000000004</v>
      </c>
      <c r="AE154" s="229">
        <v>285</v>
      </c>
      <c r="AF154" s="229">
        <v>0</v>
      </c>
      <c r="AG154" s="229">
        <v>30</v>
      </c>
      <c r="AH154" s="229">
        <v>0</v>
      </c>
      <c r="AI154" s="229">
        <v>0</v>
      </c>
      <c r="AJ154" s="229">
        <v>0</v>
      </c>
      <c r="AK154" s="229">
        <v>165</v>
      </c>
      <c r="AL154" s="229">
        <v>0</v>
      </c>
      <c r="AM154" s="229">
        <v>0</v>
      </c>
      <c r="AN154" s="229">
        <v>450</v>
      </c>
      <c r="AO154" s="229">
        <v>0</v>
      </c>
      <c r="AP154" s="229">
        <v>30</v>
      </c>
      <c r="AQ154" s="228">
        <v>3467.8499999999995</v>
      </c>
      <c r="AR154" s="228">
        <v>0</v>
      </c>
      <c r="AS154" s="228">
        <v>31.2</v>
      </c>
      <c r="AT154" s="228">
        <v>3499.0499999999993</v>
      </c>
      <c r="AU154" s="229">
        <v>13</v>
      </c>
      <c r="AV154" s="229">
        <v>0</v>
      </c>
      <c r="AW154" s="229">
        <v>0</v>
      </c>
      <c r="AX154" s="229">
        <v>13</v>
      </c>
      <c r="AY154" s="219">
        <v>969.52631578947376</v>
      </c>
      <c r="AZ154" s="230">
        <v>0</v>
      </c>
      <c r="BA154" s="228">
        <v>56012.776315789473</v>
      </c>
      <c r="BB154" s="229">
        <v>13</v>
      </c>
      <c r="BC154" s="229">
        <v>7</v>
      </c>
      <c r="BD154" s="229">
        <v>0</v>
      </c>
      <c r="BE154" s="231">
        <v>2652.0000000000005</v>
      </c>
      <c r="BF154" s="231">
        <v>0</v>
      </c>
      <c r="BG154" s="232">
        <v>58664.776315789473</v>
      </c>
      <c r="BH154" s="233">
        <v>24443.656798245614</v>
      </c>
      <c r="BI154" s="233">
        <v>19554.925438596492</v>
      </c>
      <c r="BJ154" s="233">
        <v>14666.19407894737</v>
      </c>
      <c r="BK154" s="234">
        <v>0</v>
      </c>
      <c r="BL154" s="233">
        <v>0</v>
      </c>
      <c r="BY154" s="235"/>
      <c r="BZ154" s="235"/>
      <c r="CA154" s="235"/>
    </row>
    <row r="155" spans="1:79" x14ac:dyDescent="0.3">
      <c r="A155" s="216">
        <v>2481</v>
      </c>
      <c r="B155" s="217" t="s">
        <v>437</v>
      </c>
      <c r="C155" s="216">
        <v>48</v>
      </c>
      <c r="D155" s="216">
        <v>36</v>
      </c>
      <c r="E155" s="216">
        <v>48</v>
      </c>
      <c r="F155" s="216">
        <v>0</v>
      </c>
      <c r="G155" s="216">
        <v>2</v>
      </c>
      <c r="H155" s="216">
        <v>3</v>
      </c>
      <c r="I155" s="216">
        <v>720</v>
      </c>
      <c r="J155" s="216">
        <v>540</v>
      </c>
      <c r="K155" s="216">
        <v>720</v>
      </c>
      <c r="L155" s="216">
        <v>0</v>
      </c>
      <c r="M155" s="216">
        <v>30</v>
      </c>
      <c r="N155" s="216">
        <v>45</v>
      </c>
      <c r="O155" s="216">
        <v>0</v>
      </c>
      <c r="P155" s="216">
        <v>0</v>
      </c>
      <c r="Q155" s="216">
        <v>0</v>
      </c>
      <c r="R155" s="216">
        <v>0</v>
      </c>
      <c r="S155" s="216">
        <v>0</v>
      </c>
      <c r="T155" s="216">
        <v>0</v>
      </c>
      <c r="U155" s="216">
        <v>36</v>
      </c>
      <c r="V155" s="216">
        <v>36</v>
      </c>
      <c r="W155" s="216">
        <v>36</v>
      </c>
      <c r="X155" s="216">
        <v>255</v>
      </c>
      <c r="Y155" s="216">
        <v>210</v>
      </c>
      <c r="Z155" s="216">
        <v>540</v>
      </c>
      <c r="AA155" s="216">
        <v>15</v>
      </c>
      <c r="AB155" s="216">
        <v>15</v>
      </c>
      <c r="AC155" s="216">
        <v>15</v>
      </c>
      <c r="AD155" s="228">
        <v>141705.90000000002</v>
      </c>
      <c r="AE155" s="229">
        <v>0</v>
      </c>
      <c r="AF155" s="229">
        <v>30</v>
      </c>
      <c r="AG155" s="229">
        <v>660</v>
      </c>
      <c r="AH155" s="229">
        <v>0</v>
      </c>
      <c r="AI155" s="229">
        <v>0</v>
      </c>
      <c r="AJ155" s="229">
        <v>465</v>
      </c>
      <c r="AK155" s="229">
        <v>0</v>
      </c>
      <c r="AL155" s="229">
        <v>30</v>
      </c>
      <c r="AM155" s="229">
        <v>600</v>
      </c>
      <c r="AN155" s="229">
        <v>0</v>
      </c>
      <c r="AO155" s="229">
        <v>60</v>
      </c>
      <c r="AP155" s="229">
        <v>1725</v>
      </c>
      <c r="AQ155" s="228">
        <v>0</v>
      </c>
      <c r="AR155" s="228">
        <v>217.5</v>
      </c>
      <c r="AS155" s="228">
        <v>1746</v>
      </c>
      <c r="AT155" s="228">
        <v>1963.5</v>
      </c>
      <c r="AU155" s="229">
        <v>0</v>
      </c>
      <c r="AV155" s="229">
        <v>0</v>
      </c>
      <c r="AW155" s="229">
        <v>14</v>
      </c>
      <c r="AX155" s="229">
        <v>14</v>
      </c>
      <c r="AY155" s="219">
        <v>963.78947368421041</v>
      </c>
      <c r="AZ155" s="230">
        <v>0</v>
      </c>
      <c r="BA155" s="228">
        <v>144633.18947368424</v>
      </c>
      <c r="BB155" s="229">
        <v>17</v>
      </c>
      <c r="BC155" s="229">
        <v>14</v>
      </c>
      <c r="BD155" s="229">
        <v>36</v>
      </c>
      <c r="BE155" s="231">
        <v>8517</v>
      </c>
      <c r="BF155" s="231">
        <v>0</v>
      </c>
      <c r="BG155" s="232">
        <v>153150.18947368424</v>
      </c>
      <c r="BH155" s="233">
        <v>63812.578947368427</v>
      </c>
      <c r="BI155" s="233">
        <v>51050.063157894743</v>
      </c>
      <c r="BJ155" s="233">
        <v>38287.547368421059</v>
      </c>
      <c r="BK155" s="234">
        <v>0</v>
      </c>
      <c r="BL155" s="233">
        <v>0</v>
      </c>
      <c r="BY155" s="235"/>
      <c r="BZ155" s="235"/>
      <c r="CA155" s="235"/>
    </row>
    <row r="156" spans="1:79" x14ac:dyDescent="0.3">
      <c r="A156" s="216">
        <v>2482</v>
      </c>
      <c r="B156" s="217" t="s">
        <v>438</v>
      </c>
      <c r="C156" s="216">
        <v>46</v>
      </c>
      <c r="D156" s="216">
        <v>36</v>
      </c>
      <c r="E156" s="216">
        <v>48</v>
      </c>
      <c r="F156" s="216">
        <v>0</v>
      </c>
      <c r="G156" s="216">
        <v>0</v>
      </c>
      <c r="H156" s="216">
        <v>0</v>
      </c>
      <c r="I156" s="216">
        <v>690</v>
      </c>
      <c r="J156" s="216">
        <v>540</v>
      </c>
      <c r="K156" s="216">
        <v>720</v>
      </c>
      <c r="L156" s="216">
        <v>0</v>
      </c>
      <c r="M156" s="216">
        <v>0</v>
      </c>
      <c r="N156" s="216">
        <v>0</v>
      </c>
      <c r="O156" s="216">
        <v>0</v>
      </c>
      <c r="P156" s="216">
        <v>0</v>
      </c>
      <c r="Q156" s="216">
        <v>0</v>
      </c>
      <c r="R156" s="216">
        <v>0</v>
      </c>
      <c r="S156" s="216">
        <v>0</v>
      </c>
      <c r="T156" s="216">
        <v>0</v>
      </c>
      <c r="U156" s="216">
        <v>15</v>
      </c>
      <c r="V156" s="216">
        <v>15</v>
      </c>
      <c r="W156" s="216">
        <v>15</v>
      </c>
      <c r="X156" s="216">
        <v>195</v>
      </c>
      <c r="Y156" s="216">
        <v>180</v>
      </c>
      <c r="Z156" s="216">
        <v>225</v>
      </c>
      <c r="AA156" s="216">
        <v>0</v>
      </c>
      <c r="AB156" s="216">
        <v>0</v>
      </c>
      <c r="AC156" s="216">
        <v>0</v>
      </c>
      <c r="AD156" s="228">
        <v>134470.20000000001</v>
      </c>
      <c r="AE156" s="229">
        <v>0</v>
      </c>
      <c r="AF156" s="229">
        <v>0</v>
      </c>
      <c r="AG156" s="229">
        <v>615</v>
      </c>
      <c r="AH156" s="229">
        <v>0</v>
      </c>
      <c r="AI156" s="229">
        <v>0</v>
      </c>
      <c r="AJ156" s="229">
        <v>510</v>
      </c>
      <c r="AK156" s="229">
        <v>0</v>
      </c>
      <c r="AL156" s="229">
        <v>0</v>
      </c>
      <c r="AM156" s="229">
        <v>690</v>
      </c>
      <c r="AN156" s="229">
        <v>0</v>
      </c>
      <c r="AO156" s="229">
        <v>0</v>
      </c>
      <c r="AP156" s="229">
        <v>1815</v>
      </c>
      <c r="AQ156" s="228">
        <v>0</v>
      </c>
      <c r="AR156" s="228">
        <v>0</v>
      </c>
      <c r="AS156" s="228">
        <v>1832.4</v>
      </c>
      <c r="AT156" s="228">
        <v>1832.4</v>
      </c>
      <c r="AU156" s="229">
        <v>0</v>
      </c>
      <c r="AV156" s="229">
        <v>0</v>
      </c>
      <c r="AW156" s="229">
        <v>0</v>
      </c>
      <c r="AX156" s="229">
        <v>0</v>
      </c>
      <c r="AY156" s="219">
        <v>0</v>
      </c>
      <c r="AZ156" s="230">
        <v>0</v>
      </c>
      <c r="BA156" s="228">
        <v>136302.6</v>
      </c>
      <c r="BB156" s="229">
        <v>13</v>
      </c>
      <c r="BC156" s="229">
        <v>12</v>
      </c>
      <c r="BD156" s="229">
        <v>15</v>
      </c>
      <c r="BE156" s="231">
        <v>5151</v>
      </c>
      <c r="BF156" s="231">
        <v>0</v>
      </c>
      <c r="BG156" s="232">
        <v>141453.6</v>
      </c>
      <c r="BH156" s="233">
        <v>58939.000000000007</v>
      </c>
      <c r="BI156" s="233">
        <v>47151.200000000004</v>
      </c>
      <c r="BJ156" s="233">
        <v>35363.4</v>
      </c>
      <c r="BK156" s="234">
        <v>0</v>
      </c>
      <c r="BL156" s="233">
        <v>0</v>
      </c>
      <c r="BY156" s="235"/>
      <c r="BZ156" s="235"/>
      <c r="CA156" s="235"/>
    </row>
    <row r="157" spans="1:79" x14ac:dyDescent="0.3">
      <c r="A157" s="216">
        <v>2486</v>
      </c>
      <c r="B157" s="217" t="s">
        <v>439</v>
      </c>
      <c r="C157" s="216">
        <v>20</v>
      </c>
      <c r="D157" s="216">
        <v>11</v>
      </c>
      <c r="E157" s="216">
        <v>17</v>
      </c>
      <c r="F157" s="216">
        <v>1</v>
      </c>
      <c r="G157" s="216">
        <v>0</v>
      </c>
      <c r="H157" s="216">
        <v>1</v>
      </c>
      <c r="I157" s="216">
        <v>300</v>
      </c>
      <c r="J157" s="216">
        <v>165</v>
      </c>
      <c r="K157" s="216">
        <v>255</v>
      </c>
      <c r="L157" s="216">
        <v>15</v>
      </c>
      <c r="M157" s="216">
        <v>0</v>
      </c>
      <c r="N157" s="216">
        <v>15</v>
      </c>
      <c r="O157" s="216">
        <v>0</v>
      </c>
      <c r="P157" s="216">
        <v>0</v>
      </c>
      <c r="Q157" s="216">
        <v>0</v>
      </c>
      <c r="R157" s="216">
        <v>0</v>
      </c>
      <c r="S157" s="216">
        <v>0</v>
      </c>
      <c r="T157" s="216">
        <v>0</v>
      </c>
      <c r="U157" s="216">
        <v>9</v>
      </c>
      <c r="V157" s="216">
        <v>9</v>
      </c>
      <c r="W157" s="216">
        <v>9</v>
      </c>
      <c r="X157" s="216">
        <v>225</v>
      </c>
      <c r="Y157" s="216">
        <v>105</v>
      </c>
      <c r="Z157" s="216">
        <v>135</v>
      </c>
      <c r="AA157" s="216">
        <v>0</v>
      </c>
      <c r="AB157" s="216">
        <v>0</v>
      </c>
      <c r="AC157" s="216">
        <v>0</v>
      </c>
      <c r="AD157" s="228">
        <v>51950.700000000004</v>
      </c>
      <c r="AE157" s="229">
        <v>225</v>
      </c>
      <c r="AF157" s="229">
        <v>60</v>
      </c>
      <c r="AG157" s="229">
        <v>0</v>
      </c>
      <c r="AH157" s="229">
        <v>135</v>
      </c>
      <c r="AI157" s="229">
        <v>30</v>
      </c>
      <c r="AJ157" s="229">
        <v>0</v>
      </c>
      <c r="AK157" s="229">
        <v>210</v>
      </c>
      <c r="AL157" s="229">
        <v>45</v>
      </c>
      <c r="AM157" s="229">
        <v>0</v>
      </c>
      <c r="AN157" s="229">
        <v>570</v>
      </c>
      <c r="AO157" s="229">
        <v>135</v>
      </c>
      <c r="AP157" s="229">
        <v>0</v>
      </c>
      <c r="AQ157" s="228">
        <v>4392</v>
      </c>
      <c r="AR157" s="228">
        <v>495.9</v>
      </c>
      <c r="AS157" s="228">
        <v>0</v>
      </c>
      <c r="AT157" s="228">
        <v>4887.8999999999996</v>
      </c>
      <c r="AU157" s="229">
        <v>15</v>
      </c>
      <c r="AV157" s="229">
        <v>7</v>
      </c>
      <c r="AW157" s="229">
        <v>8</v>
      </c>
      <c r="AX157" s="229">
        <v>30</v>
      </c>
      <c r="AY157" s="219">
        <v>2191.4736842105262</v>
      </c>
      <c r="AZ157" s="230">
        <v>0</v>
      </c>
      <c r="BA157" s="228">
        <v>59030.073684210533</v>
      </c>
      <c r="BB157" s="229">
        <v>15</v>
      </c>
      <c r="BC157" s="229">
        <v>7</v>
      </c>
      <c r="BD157" s="229">
        <v>9</v>
      </c>
      <c r="BE157" s="231">
        <v>4018.8000000000006</v>
      </c>
      <c r="BF157" s="231">
        <v>0</v>
      </c>
      <c r="BG157" s="232">
        <v>63048.873684210535</v>
      </c>
      <c r="BH157" s="233">
        <v>26270.364035087725</v>
      </c>
      <c r="BI157" s="233">
        <v>21016.291228070178</v>
      </c>
      <c r="BJ157" s="233">
        <v>15762.218421052634</v>
      </c>
      <c r="BK157" s="234">
        <v>0</v>
      </c>
      <c r="BL157" s="233">
        <v>0</v>
      </c>
      <c r="BY157" s="235"/>
      <c r="BZ157" s="235"/>
      <c r="CA157" s="235"/>
    </row>
    <row r="158" spans="1:79" x14ac:dyDescent="0.3">
      <c r="A158" s="216">
        <v>3002</v>
      </c>
      <c r="B158" s="217" t="s">
        <v>440</v>
      </c>
      <c r="C158" s="216">
        <v>25</v>
      </c>
      <c r="D158" s="216">
        <v>19</v>
      </c>
      <c r="E158" s="216">
        <v>22</v>
      </c>
      <c r="F158" s="216">
        <v>0</v>
      </c>
      <c r="G158" s="216">
        <v>0</v>
      </c>
      <c r="H158" s="216">
        <v>0</v>
      </c>
      <c r="I158" s="216">
        <v>363</v>
      </c>
      <c r="J158" s="216">
        <v>279</v>
      </c>
      <c r="K158" s="216">
        <v>324</v>
      </c>
      <c r="L158" s="216">
        <v>0</v>
      </c>
      <c r="M158" s="216">
        <v>0</v>
      </c>
      <c r="N158" s="216">
        <v>0</v>
      </c>
      <c r="O158" s="216">
        <v>0</v>
      </c>
      <c r="P158" s="216">
        <v>0</v>
      </c>
      <c r="Q158" s="216">
        <v>0</v>
      </c>
      <c r="R158" s="216">
        <v>0</v>
      </c>
      <c r="S158" s="216">
        <v>0</v>
      </c>
      <c r="T158" s="216">
        <v>0</v>
      </c>
      <c r="U158" s="216">
        <v>11</v>
      </c>
      <c r="V158" s="216">
        <v>11</v>
      </c>
      <c r="W158" s="216">
        <v>11</v>
      </c>
      <c r="X158" s="216">
        <v>135</v>
      </c>
      <c r="Y158" s="216">
        <v>120</v>
      </c>
      <c r="Z158" s="216">
        <v>159</v>
      </c>
      <c r="AA158" s="216">
        <v>0</v>
      </c>
      <c r="AB158" s="216">
        <v>0</v>
      </c>
      <c r="AC158" s="216">
        <v>0</v>
      </c>
      <c r="AD158" s="228">
        <v>66552.180000000008</v>
      </c>
      <c r="AE158" s="229">
        <v>204</v>
      </c>
      <c r="AF158" s="229">
        <v>30</v>
      </c>
      <c r="AG158" s="229">
        <v>84</v>
      </c>
      <c r="AH158" s="229">
        <v>219</v>
      </c>
      <c r="AI158" s="229">
        <v>15</v>
      </c>
      <c r="AJ158" s="229">
        <v>30</v>
      </c>
      <c r="AK158" s="229">
        <v>234</v>
      </c>
      <c r="AL158" s="229">
        <v>30</v>
      </c>
      <c r="AM158" s="229">
        <v>45</v>
      </c>
      <c r="AN158" s="229">
        <v>657</v>
      </c>
      <c r="AO158" s="229">
        <v>75</v>
      </c>
      <c r="AP158" s="229">
        <v>159</v>
      </c>
      <c r="AQ158" s="228">
        <v>5067.2700000000004</v>
      </c>
      <c r="AR158" s="228">
        <v>274.04999999999995</v>
      </c>
      <c r="AS158" s="228">
        <v>161.76</v>
      </c>
      <c r="AT158" s="228">
        <v>5503.0800000000008</v>
      </c>
      <c r="AU158" s="229">
        <v>9</v>
      </c>
      <c r="AV158" s="229">
        <v>8</v>
      </c>
      <c r="AW158" s="229">
        <v>11</v>
      </c>
      <c r="AX158" s="229">
        <v>28</v>
      </c>
      <c r="AY158" s="219">
        <v>2025.1052631578946</v>
      </c>
      <c r="AZ158" s="230">
        <v>0</v>
      </c>
      <c r="BA158" s="228">
        <v>74080.365263157903</v>
      </c>
      <c r="BB158" s="229">
        <v>9</v>
      </c>
      <c r="BC158" s="229">
        <v>8</v>
      </c>
      <c r="BD158" s="229">
        <v>11</v>
      </c>
      <c r="BE158" s="231">
        <v>3600.6000000000004</v>
      </c>
      <c r="BF158" s="231">
        <v>0</v>
      </c>
      <c r="BG158" s="232">
        <v>77680.965263157908</v>
      </c>
      <c r="BH158" s="233">
        <v>32367.068859649131</v>
      </c>
      <c r="BI158" s="233">
        <v>25893.655087719304</v>
      </c>
      <c r="BJ158" s="233">
        <v>19420.241315789477</v>
      </c>
      <c r="BK158" s="234">
        <v>0</v>
      </c>
      <c r="BL158" s="233">
        <v>0</v>
      </c>
      <c r="BY158" s="235"/>
      <c r="BZ158" s="235"/>
      <c r="CA158" s="235"/>
    </row>
    <row r="159" spans="1:79" x14ac:dyDescent="0.3">
      <c r="A159" s="216">
        <v>3015</v>
      </c>
      <c r="B159" s="217" t="s">
        <v>441</v>
      </c>
      <c r="C159" s="216">
        <v>30</v>
      </c>
      <c r="D159" s="216">
        <v>21</v>
      </c>
      <c r="E159" s="216">
        <v>26</v>
      </c>
      <c r="F159" s="216">
        <v>5</v>
      </c>
      <c r="G159" s="216">
        <v>2</v>
      </c>
      <c r="H159" s="216">
        <v>2</v>
      </c>
      <c r="I159" s="216">
        <v>450</v>
      </c>
      <c r="J159" s="216">
        <v>315</v>
      </c>
      <c r="K159" s="216">
        <v>390</v>
      </c>
      <c r="L159" s="216">
        <v>75</v>
      </c>
      <c r="M159" s="216">
        <v>30</v>
      </c>
      <c r="N159" s="216">
        <v>30</v>
      </c>
      <c r="O159" s="216">
        <v>0</v>
      </c>
      <c r="P159" s="216">
        <v>0</v>
      </c>
      <c r="Q159" s="216">
        <v>0</v>
      </c>
      <c r="R159" s="216">
        <v>0</v>
      </c>
      <c r="S159" s="216">
        <v>0</v>
      </c>
      <c r="T159" s="216">
        <v>0</v>
      </c>
      <c r="U159" s="216">
        <v>0</v>
      </c>
      <c r="V159" s="216">
        <v>0</v>
      </c>
      <c r="W159" s="216">
        <v>0</v>
      </c>
      <c r="X159" s="216">
        <v>0</v>
      </c>
      <c r="Y159" s="216">
        <v>30</v>
      </c>
      <c r="Z159" s="216">
        <v>0</v>
      </c>
      <c r="AA159" s="216">
        <v>0</v>
      </c>
      <c r="AB159" s="216">
        <v>0</v>
      </c>
      <c r="AC159" s="216">
        <v>0</v>
      </c>
      <c r="AD159" s="228">
        <v>89023.5</v>
      </c>
      <c r="AE159" s="229">
        <v>0</v>
      </c>
      <c r="AF159" s="229">
        <v>270</v>
      </c>
      <c r="AG159" s="229">
        <v>0</v>
      </c>
      <c r="AH159" s="229">
        <v>0</v>
      </c>
      <c r="AI159" s="229">
        <v>165</v>
      </c>
      <c r="AJ159" s="229">
        <v>60</v>
      </c>
      <c r="AK159" s="229">
        <v>0</v>
      </c>
      <c r="AL159" s="229">
        <v>165</v>
      </c>
      <c r="AM159" s="229">
        <v>60</v>
      </c>
      <c r="AN159" s="229">
        <v>0</v>
      </c>
      <c r="AO159" s="229">
        <v>600</v>
      </c>
      <c r="AP159" s="229">
        <v>120</v>
      </c>
      <c r="AQ159" s="228">
        <v>0</v>
      </c>
      <c r="AR159" s="228">
        <v>2214.15</v>
      </c>
      <c r="AS159" s="228">
        <v>120</v>
      </c>
      <c r="AT159" s="228">
        <v>2334.15</v>
      </c>
      <c r="AU159" s="229">
        <v>0</v>
      </c>
      <c r="AV159" s="229">
        <v>0</v>
      </c>
      <c r="AW159" s="229">
        <v>0</v>
      </c>
      <c r="AX159" s="229">
        <v>0</v>
      </c>
      <c r="AY159" s="219">
        <v>0</v>
      </c>
      <c r="AZ159" s="230">
        <v>0</v>
      </c>
      <c r="BA159" s="228">
        <v>91357.65</v>
      </c>
      <c r="BB159" s="229">
        <v>0</v>
      </c>
      <c r="BC159" s="229">
        <v>2</v>
      </c>
      <c r="BD159" s="229">
        <v>0</v>
      </c>
      <c r="BE159" s="231">
        <v>265.20000000000005</v>
      </c>
      <c r="BF159" s="231">
        <v>0</v>
      </c>
      <c r="BG159" s="232">
        <v>91622.849999999991</v>
      </c>
      <c r="BH159" s="233">
        <v>38176.1875</v>
      </c>
      <c r="BI159" s="233">
        <v>30540.949999999997</v>
      </c>
      <c r="BJ159" s="233">
        <v>22905.712499999998</v>
      </c>
      <c r="BK159" s="234">
        <v>0</v>
      </c>
      <c r="BL159" s="233">
        <v>0</v>
      </c>
      <c r="BY159" s="235"/>
      <c r="BZ159" s="235"/>
      <c r="CA159" s="235"/>
    </row>
    <row r="160" spans="1:79" x14ac:dyDescent="0.3">
      <c r="A160" s="216">
        <v>3302</v>
      </c>
      <c r="B160" s="217" t="s">
        <v>442</v>
      </c>
      <c r="C160" s="216">
        <v>35</v>
      </c>
      <c r="D160" s="216">
        <v>36</v>
      </c>
      <c r="E160" s="216">
        <v>37</v>
      </c>
      <c r="F160" s="216">
        <v>17</v>
      </c>
      <c r="G160" s="216">
        <v>10</v>
      </c>
      <c r="H160" s="216">
        <v>11</v>
      </c>
      <c r="I160" s="216">
        <v>525</v>
      </c>
      <c r="J160" s="216">
        <v>540</v>
      </c>
      <c r="K160" s="216">
        <v>555</v>
      </c>
      <c r="L160" s="216">
        <v>240</v>
      </c>
      <c r="M160" s="216">
        <v>150</v>
      </c>
      <c r="N160" s="216">
        <v>165</v>
      </c>
      <c r="O160" s="216">
        <v>0</v>
      </c>
      <c r="P160" s="216">
        <v>0</v>
      </c>
      <c r="Q160" s="216">
        <v>0</v>
      </c>
      <c r="R160" s="216">
        <v>0</v>
      </c>
      <c r="S160" s="216">
        <v>0</v>
      </c>
      <c r="T160" s="216">
        <v>0</v>
      </c>
      <c r="U160" s="216">
        <v>10</v>
      </c>
      <c r="V160" s="216">
        <v>10</v>
      </c>
      <c r="W160" s="216">
        <v>10</v>
      </c>
      <c r="X160" s="216">
        <v>180</v>
      </c>
      <c r="Y160" s="216">
        <v>120</v>
      </c>
      <c r="Z160" s="216">
        <v>150</v>
      </c>
      <c r="AA160" s="216">
        <v>45</v>
      </c>
      <c r="AB160" s="216">
        <v>45</v>
      </c>
      <c r="AC160" s="216">
        <v>45</v>
      </c>
      <c r="AD160" s="228">
        <v>149510.69999999998</v>
      </c>
      <c r="AE160" s="229">
        <v>45</v>
      </c>
      <c r="AF160" s="229">
        <v>90</v>
      </c>
      <c r="AG160" s="229">
        <v>60</v>
      </c>
      <c r="AH160" s="229">
        <v>60</v>
      </c>
      <c r="AI160" s="229">
        <v>75</v>
      </c>
      <c r="AJ160" s="229">
        <v>45</v>
      </c>
      <c r="AK160" s="229">
        <v>60</v>
      </c>
      <c r="AL160" s="229">
        <v>60</v>
      </c>
      <c r="AM160" s="229">
        <v>45</v>
      </c>
      <c r="AN160" s="229">
        <v>165</v>
      </c>
      <c r="AO160" s="229">
        <v>225</v>
      </c>
      <c r="AP160" s="229">
        <v>150</v>
      </c>
      <c r="AQ160" s="228">
        <v>1271.8499999999999</v>
      </c>
      <c r="AR160" s="228">
        <v>830.84999999999991</v>
      </c>
      <c r="AS160" s="228">
        <v>152.4</v>
      </c>
      <c r="AT160" s="228">
        <v>2255.1</v>
      </c>
      <c r="AU160" s="229">
        <v>12</v>
      </c>
      <c r="AV160" s="229">
        <v>8</v>
      </c>
      <c r="AW160" s="229">
        <v>10</v>
      </c>
      <c r="AX160" s="229">
        <v>30</v>
      </c>
      <c r="AY160" s="219">
        <v>2180</v>
      </c>
      <c r="AZ160" s="230">
        <v>0</v>
      </c>
      <c r="BA160" s="228">
        <v>153945.79999999999</v>
      </c>
      <c r="BB160" s="229">
        <v>12</v>
      </c>
      <c r="BC160" s="229">
        <v>8</v>
      </c>
      <c r="BD160" s="229">
        <v>10</v>
      </c>
      <c r="BE160" s="231">
        <v>3876.0000000000005</v>
      </c>
      <c r="BF160" s="231">
        <v>0</v>
      </c>
      <c r="BG160" s="232">
        <v>157821.79999999999</v>
      </c>
      <c r="BH160" s="233">
        <v>65759.083333333328</v>
      </c>
      <c r="BI160" s="233">
        <v>52607.266666666663</v>
      </c>
      <c r="BJ160" s="233">
        <v>39455.449999999997</v>
      </c>
      <c r="BK160" s="234">
        <v>0</v>
      </c>
      <c r="BL160" s="233">
        <v>0</v>
      </c>
      <c r="BY160" s="235"/>
      <c r="BZ160" s="235"/>
      <c r="CA160" s="235"/>
    </row>
    <row r="161" spans="1:79" x14ac:dyDescent="0.3">
      <c r="A161" s="216">
        <v>3306</v>
      </c>
      <c r="B161" s="217" t="s">
        <v>443</v>
      </c>
      <c r="C161" s="216">
        <v>45</v>
      </c>
      <c r="D161" s="216">
        <v>49</v>
      </c>
      <c r="E161" s="216">
        <v>48</v>
      </c>
      <c r="F161" s="216">
        <v>0</v>
      </c>
      <c r="G161" s="216">
        <v>1</v>
      </c>
      <c r="H161" s="216">
        <v>1</v>
      </c>
      <c r="I161" s="216">
        <v>675</v>
      </c>
      <c r="J161" s="216">
        <v>720</v>
      </c>
      <c r="K161" s="216">
        <v>705</v>
      </c>
      <c r="L161" s="216">
        <v>0</v>
      </c>
      <c r="M161" s="216">
        <v>15</v>
      </c>
      <c r="N161" s="216">
        <v>15</v>
      </c>
      <c r="O161" s="216">
        <v>0</v>
      </c>
      <c r="P161" s="216">
        <v>0</v>
      </c>
      <c r="Q161" s="216">
        <v>0</v>
      </c>
      <c r="R161" s="216">
        <v>0</v>
      </c>
      <c r="S161" s="216">
        <v>0</v>
      </c>
      <c r="T161" s="216">
        <v>0</v>
      </c>
      <c r="U161" s="216">
        <v>9</v>
      </c>
      <c r="V161" s="216">
        <v>9</v>
      </c>
      <c r="W161" s="216">
        <v>9</v>
      </c>
      <c r="X161" s="216">
        <v>270</v>
      </c>
      <c r="Y161" s="216">
        <v>180</v>
      </c>
      <c r="Z161" s="216">
        <v>135</v>
      </c>
      <c r="AA161" s="216">
        <v>0</v>
      </c>
      <c r="AB161" s="216">
        <v>0</v>
      </c>
      <c r="AC161" s="216">
        <v>0</v>
      </c>
      <c r="AD161" s="228">
        <v>146096.1</v>
      </c>
      <c r="AE161" s="229">
        <v>0</v>
      </c>
      <c r="AF161" s="229">
        <v>0</v>
      </c>
      <c r="AG161" s="229">
        <v>585</v>
      </c>
      <c r="AH161" s="229">
        <v>0</v>
      </c>
      <c r="AI161" s="229">
        <v>15</v>
      </c>
      <c r="AJ161" s="229">
        <v>645</v>
      </c>
      <c r="AK161" s="229">
        <v>0</v>
      </c>
      <c r="AL161" s="229">
        <v>15</v>
      </c>
      <c r="AM161" s="229">
        <v>630</v>
      </c>
      <c r="AN161" s="229">
        <v>0</v>
      </c>
      <c r="AO161" s="229">
        <v>30</v>
      </c>
      <c r="AP161" s="229">
        <v>1860</v>
      </c>
      <c r="AQ161" s="228">
        <v>0</v>
      </c>
      <c r="AR161" s="228">
        <v>108.75</v>
      </c>
      <c r="AS161" s="228">
        <v>1884</v>
      </c>
      <c r="AT161" s="228">
        <v>1992.75</v>
      </c>
      <c r="AU161" s="229">
        <v>0</v>
      </c>
      <c r="AV161" s="229">
        <v>0</v>
      </c>
      <c r="AW161" s="229">
        <v>0</v>
      </c>
      <c r="AX161" s="229">
        <v>0</v>
      </c>
      <c r="AY161" s="219">
        <v>0</v>
      </c>
      <c r="AZ161" s="230">
        <v>0</v>
      </c>
      <c r="BA161" s="228">
        <v>148088.85</v>
      </c>
      <c r="BB161" s="229">
        <v>18</v>
      </c>
      <c r="BC161" s="229">
        <v>12</v>
      </c>
      <c r="BD161" s="229">
        <v>9</v>
      </c>
      <c r="BE161" s="231">
        <v>5079.6000000000004</v>
      </c>
      <c r="BF161" s="231">
        <v>0</v>
      </c>
      <c r="BG161" s="232">
        <v>153168.45000000001</v>
      </c>
      <c r="BH161" s="233">
        <v>63820.1875</v>
      </c>
      <c r="BI161" s="233">
        <v>51056.15</v>
      </c>
      <c r="BJ161" s="233">
        <v>38292.112500000003</v>
      </c>
      <c r="BK161" s="234">
        <v>0</v>
      </c>
      <c r="BL161" s="233">
        <v>0</v>
      </c>
      <c r="BY161" s="235"/>
      <c r="BZ161" s="235"/>
      <c r="CA161" s="235"/>
    </row>
    <row r="162" spans="1:79" x14ac:dyDescent="0.3">
      <c r="A162" s="216">
        <v>3310</v>
      </c>
      <c r="B162" s="217" t="s">
        <v>444</v>
      </c>
      <c r="C162" s="216">
        <v>31</v>
      </c>
      <c r="D162" s="216">
        <v>15</v>
      </c>
      <c r="E162" s="216">
        <v>20</v>
      </c>
      <c r="F162" s="216">
        <v>4</v>
      </c>
      <c r="G162" s="216">
        <v>1</v>
      </c>
      <c r="H162" s="216">
        <v>1</v>
      </c>
      <c r="I162" s="216">
        <v>465</v>
      </c>
      <c r="J162" s="216">
        <v>225</v>
      </c>
      <c r="K162" s="216">
        <v>300</v>
      </c>
      <c r="L162" s="216">
        <v>60</v>
      </c>
      <c r="M162" s="216">
        <v>15</v>
      </c>
      <c r="N162" s="216">
        <v>15</v>
      </c>
      <c r="O162" s="216">
        <v>0</v>
      </c>
      <c r="P162" s="216">
        <v>0</v>
      </c>
      <c r="Q162" s="216">
        <v>0</v>
      </c>
      <c r="R162" s="216">
        <v>0</v>
      </c>
      <c r="S162" s="216">
        <v>0</v>
      </c>
      <c r="T162" s="216">
        <v>0</v>
      </c>
      <c r="U162" s="216">
        <v>9</v>
      </c>
      <c r="V162" s="216">
        <v>9</v>
      </c>
      <c r="W162" s="216">
        <v>9</v>
      </c>
      <c r="X162" s="216">
        <v>255</v>
      </c>
      <c r="Y162" s="216">
        <v>75</v>
      </c>
      <c r="Z162" s="216">
        <v>135</v>
      </c>
      <c r="AA162" s="216">
        <v>15</v>
      </c>
      <c r="AB162" s="216">
        <v>15</v>
      </c>
      <c r="AC162" s="216">
        <v>15</v>
      </c>
      <c r="AD162" s="228">
        <v>74796</v>
      </c>
      <c r="AE162" s="229">
        <v>255</v>
      </c>
      <c r="AF162" s="229">
        <v>120</v>
      </c>
      <c r="AG162" s="229">
        <v>30</v>
      </c>
      <c r="AH162" s="229">
        <v>105</v>
      </c>
      <c r="AI162" s="229">
        <v>90</v>
      </c>
      <c r="AJ162" s="229">
        <v>0</v>
      </c>
      <c r="AK162" s="229">
        <v>165</v>
      </c>
      <c r="AL162" s="229">
        <v>105</v>
      </c>
      <c r="AM162" s="229">
        <v>0</v>
      </c>
      <c r="AN162" s="229">
        <v>525</v>
      </c>
      <c r="AO162" s="229">
        <v>315</v>
      </c>
      <c r="AP162" s="229">
        <v>30</v>
      </c>
      <c r="AQ162" s="228">
        <v>4062.5999999999995</v>
      </c>
      <c r="AR162" s="228">
        <v>1157.0999999999999</v>
      </c>
      <c r="AS162" s="228">
        <v>31.2</v>
      </c>
      <c r="AT162" s="228">
        <v>5250.8999999999987</v>
      </c>
      <c r="AU162" s="229">
        <v>1</v>
      </c>
      <c r="AV162" s="229">
        <v>0</v>
      </c>
      <c r="AW162" s="229">
        <v>9</v>
      </c>
      <c r="AX162" s="229">
        <v>10</v>
      </c>
      <c r="AY162" s="219">
        <v>694.15789473684208</v>
      </c>
      <c r="AZ162" s="230">
        <v>0</v>
      </c>
      <c r="BA162" s="228">
        <v>80741.057894736834</v>
      </c>
      <c r="BB162" s="229">
        <v>17</v>
      </c>
      <c r="BC162" s="229">
        <v>5</v>
      </c>
      <c r="BD162" s="229">
        <v>9</v>
      </c>
      <c r="BE162" s="231">
        <v>4018.8</v>
      </c>
      <c r="BF162" s="231">
        <v>0</v>
      </c>
      <c r="BG162" s="232">
        <v>84759.857894736837</v>
      </c>
      <c r="BH162" s="233">
        <v>35316.607456140351</v>
      </c>
      <c r="BI162" s="233">
        <v>28253.28596491228</v>
      </c>
      <c r="BJ162" s="233">
        <v>21189.964473684209</v>
      </c>
      <c r="BK162" s="234">
        <v>0</v>
      </c>
      <c r="BL162" s="233">
        <v>0</v>
      </c>
      <c r="BY162" s="235"/>
      <c r="BZ162" s="235"/>
      <c r="CA162" s="235"/>
    </row>
    <row r="163" spans="1:79" x14ac:dyDescent="0.3">
      <c r="A163" s="216">
        <v>3311</v>
      </c>
      <c r="B163" s="217" t="s">
        <v>445</v>
      </c>
      <c r="C163" s="216">
        <v>33</v>
      </c>
      <c r="D163" s="216">
        <v>18</v>
      </c>
      <c r="E163" s="216">
        <v>21</v>
      </c>
      <c r="F163" s="216">
        <v>7</v>
      </c>
      <c r="G163" s="216">
        <v>5</v>
      </c>
      <c r="H163" s="216">
        <v>6</v>
      </c>
      <c r="I163" s="216">
        <v>495</v>
      </c>
      <c r="J163" s="216">
        <v>270</v>
      </c>
      <c r="K163" s="216">
        <v>315</v>
      </c>
      <c r="L163" s="216">
        <v>105</v>
      </c>
      <c r="M163" s="216">
        <v>75</v>
      </c>
      <c r="N163" s="216">
        <v>90</v>
      </c>
      <c r="O163" s="216">
        <v>0</v>
      </c>
      <c r="P163" s="216">
        <v>0</v>
      </c>
      <c r="Q163" s="216">
        <v>0</v>
      </c>
      <c r="R163" s="216">
        <v>0</v>
      </c>
      <c r="S163" s="216">
        <v>0</v>
      </c>
      <c r="T163" s="216">
        <v>0</v>
      </c>
      <c r="U163" s="216">
        <v>8</v>
      </c>
      <c r="V163" s="216">
        <v>8</v>
      </c>
      <c r="W163" s="216">
        <v>8</v>
      </c>
      <c r="X163" s="216">
        <v>120</v>
      </c>
      <c r="Y163" s="216">
        <v>90</v>
      </c>
      <c r="Z163" s="216">
        <v>120</v>
      </c>
      <c r="AA163" s="216">
        <v>30</v>
      </c>
      <c r="AB163" s="216">
        <v>30</v>
      </c>
      <c r="AC163" s="216">
        <v>30</v>
      </c>
      <c r="AD163" s="228">
        <v>93251.099999999991</v>
      </c>
      <c r="AE163" s="229">
        <v>255</v>
      </c>
      <c r="AF163" s="229">
        <v>90</v>
      </c>
      <c r="AG163" s="229">
        <v>0</v>
      </c>
      <c r="AH163" s="229">
        <v>105</v>
      </c>
      <c r="AI163" s="229">
        <v>75</v>
      </c>
      <c r="AJ163" s="229">
        <v>15</v>
      </c>
      <c r="AK163" s="229">
        <v>135</v>
      </c>
      <c r="AL163" s="229">
        <v>75</v>
      </c>
      <c r="AM163" s="229">
        <v>15</v>
      </c>
      <c r="AN163" s="229">
        <v>495</v>
      </c>
      <c r="AO163" s="229">
        <v>240</v>
      </c>
      <c r="AP163" s="229">
        <v>30</v>
      </c>
      <c r="AQ163" s="228">
        <v>3843</v>
      </c>
      <c r="AR163" s="228">
        <v>883.05</v>
      </c>
      <c r="AS163" s="228">
        <v>30</v>
      </c>
      <c r="AT163" s="228">
        <v>4756.05</v>
      </c>
      <c r="AU163" s="229">
        <v>8</v>
      </c>
      <c r="AV163" s="229">
        <v>6</v>
      </c>
      <c r="AW163" s="229">
        <v>8</v>
      </c>
      <c r="AX163" s="229">
        <v>22</v>
      </c>
      <c r="AY163" s="219">
        <v>1594.8421052631579</v>
      </c>
      <c r="AZ163" s="230">
        <v>0</v>
      </c>
      <c r="BA163" s="228">
        <v>99601.992105263154</v>
      </c>
      <c r="BB163" s="229">
        <v>8</v>
      </c>
      <c r="BC163" s="229">
        <v>6</v>
      </c>
      <c r="BD163" s="229">
        <v>8</v>
      </c>
      <c r="BE163" s="231">
        <v>2835.6000000000004</v>
      </c>
      <c r="BF163" s="231">
        <v>0</v>
      </c>
      <c r="BG163" s="232">
        <v>102437.59210526316</v>
      </c>
      <c r="BH163" s="233">
        <v>42682.330043859649</v>
      </c>
      <c r="BI163" s="233">
        <v>34145.864035087718</v>
      </c>
      <c r="BJ163" s="233">
        <v>25609.398026315786</v>
      </c>
      <c r="BK163" s="234">
        <v>0</v>
      </c>
      <c r="BL163" s="233">
        <v>0</v>
      </c>
      <c r="BY163" s="235"/>
      <c r="BZ163" s="235"/>
      <c r="CA163" s="235"/>
    </row>
    <row r="164" spans="1:79" x14ac:dyDescent="0.3">
      <c r="A164" s="216">
        <v>3314</v>
      </c>
      <c r="B164" s="217" t="s">
        <v>446</v>
      </c>
      <c r="C164" s="216">
        <v>26</v>
      </c>
      <c r="D164" s="216">
        <v>26</v>
      </c>
      <c r="E164" s="216">
        <v>25</v>
      </c>
      <c r="F164" s="216">
        <v>2</v>
      </c>
      <c r="G164" s="216">
        <v>3</v>
      </c>
      <c r="H164" s="216">
        <v>3</v>
      </c>
      <c r="I164" s="216">
        <v>390</v>
      </c>
      <c r="J164" s="216">
        <v>390</v>
      </c>
      <c r="K164" s="216">
        <v>375</v>
      </c>
      <c r="L164" s="216">
        <v>25</v>
      </c>
      <c r="M164" s="216">
        <v>45</v>
      </c>
      <c r="N164" s="216">
        <v>45</v>
      </c>
      <c r="O164" s="216">
        <v>0</v>
      </c>
      <c r="P164" s="216">
        <v>0</v>
      </c>
      <c r="Q164" s="216">
        <v>0</v>
      </c>
      <c r="R164" s="216">
        <v>0</v>
      </c>
      <c r="S164" s="216">
        <v>0</v>
      </c>
      <c r="T164" s="216">
        <v>0</v>
      </c>
      <c r="U164" s="216">
        <v>8</v>
      </c>
      <c r="V164" s="216">
        <v>8</v>
      </c>
      <c r="W164" s="216">
        <v>8</v>
      </c>
      <c r="X164" s="216">
        <v>165</v>
      </c>
      <c r="Y164" s="216">
        <v>0</v>
      </c>
      <c r="Z164" s="216">
        <v>120</v>
      </c>
      <c r="AA164" s="216">
        <v>0</v>
      </c>
      <c r="AB164" s="216">
        <v>0</v>
      </c>
      <c r="AC164" s="216">
        <v>0</v>
      </c>
      <c r="AD164" s="228">
        <v>87126.5</v>
      </c>
      <c r="AE164" s="229">
        <v>210</v>
      </c>
      <c r="AF164" s="229">
        <v>15</v>
      </c>
      <c r="AG164" s="229">
        <v>30</v>
      </c>
      <c r="AH164" s="229">
        <v>210</v>
      </c>
      <c r="AI164" s="229">
        <v>30</v>
      </c>
      <c r="AJ164" s="229">
        <v>0</v>
      </c>
      <c r="AK164" s="229">
        <v>210</v>
      </c>
      <c r="AL164" s="229">
        <v>30</v>
      </c>
      <c r="AM164" s="229">
        <v>0</v>
      </c>
      <c r="AN164" s="229">
        <v>630</v>
      </c>
      <c r="AO164" s="229">
        <v>75</v>
      </c>
      <c r="AP164" s="229">
        <v>30</v>
      </c>
      <c r="AQ164" s="228">
        <v>4867.8</v>
      </c>
      <c r="AR164" s="228">
        <v>274.05</v>
      </c>
      <c r="AS164" s="228">
        <v>31.2</v>
      </c>
      <c r="AT164" s="228">
        <v>5173.05</v>
      </c>
      <c r="AU164" s="229">
        <v>11</v>
      </c>
      <c r="AV164" s="229">
        <v>0</v>
      </c>
      <c r="AW164" s="229">
        <v>8</v>
      </c>
      <c r="AX164" s="229">
        <v>19</v>
      </c>
      <c r="AY164" s="219">
        <v>1371.1052631578946</v>
      </c>
      <c r="AZ164" s="230">
        <v>0</v>
      </c>
      <c r="BA164" s="228">
        <v>93670.655263157896</v>
      </c>
      <c r="BB164" s="229">
        <v>11</v>
      </c>
      <c r="BC164" s="229">
        <v>0</v>
      </c>
      <c r="BD164" s="229">
        <v>8</v>
      </c>
      <c r="BE164" s="231">
        <v>2437.8000000000002</v>
      </c>
      <c r="BF164" s="231">
        <v>0</v>
      </c>
      <c r="BG164" s="232">
        <v>96108.455263157899</v>
      </c>
      <c r="BH164" s="233">
        <v>40045.189692982458</v>
      </c>
      <c r="BI164" s="233">
        <v>32036.151754385966</v>
      </c>
      <c r="BJ164" s="233">
        <v>24027.113815789475</v>
      </c>
      <c r="BK164" s="234">
        <v>0</v>
      </c>
      <c r="BL164" s="233">
        <v>0</v>
      </c>
      <c r="BY164" s="235"/>
      <c r="BZ164" s="235"/>
      <c r="CA164" s="235"/>
    </row>
    <row r="165" spans="1:79" x14ac:dyDescent="0.3">
      <c r="A165" s="216">
        <v>3317</v>
      </c>
      <c r="B165" s="217" t="s">
        <v>447</v>
      </c>
      <c r="C165" s="216">
        <v>24</v>
      </c>
      <c r="D165" s="216">
        <v>22</v>
      </c>
      <c r="E165" s="216">
        <v>26</v>
      </c>
      <c r="F165" s="216">
        <v>1</v>
      </c>
      <c r="G165" s="216">
        <v>2</v>
      </c>
      <c r="H165" s="216">
        <v>3</v>
      </c>
      <c r="I165" s="216">
        <v>360</v>
      </c>
      <c r="J165" s="216">
        <v>330</v>
      </c>
      <c r="K165" s="216">
        <v>390</v>
      </c>
      <c r="L165" s="216">
        <v>15</v>
      </c>
      <c r="M165" s="216">
        <v>30</v>
      </c>
      <c r="N165" s="216">
        <v>45</v>
      </c>
      <c r="O165" s="216">
        <v>0</v>
      </c>
      <c r="P165" s="216">
        <v>0</v>
      </c>
      <c r="Q165" s="216">
        <v>0</v>
      </c>
      <c r="R165" s="216">
        <v>0</v>
      </c>
      <c r="S165" s="216">
        <v>0</v>
      </c>
      <c r="T165" s="216">
        <v>0</v>
      </c>
      <c r="U165" s="216">
        <v>8</v>
      </c>
      <c r="V165" s="216">
        <v>8</v>
      </c>
      <c r="W165" s="216">
        <v>8</v>
      </c>
      <c r="X165" s="216">
        <v>120</v>
      </c>
      <c r="Y165" s="216">
        <v>105</v>
      </c>
      <c r="Z165" s="216">
        <v>120</v>
      </c>
      <c r="AA165" s="216">
        <v>0</v>
      </c>
      <c r="AB165" s="216">
        <v>0</v>
      </c>
      <c r="AC165" s="216">
        <v>0</v>
      </c>
      <c r="AD165" s="228">
        <v>80486.999999999985</v>
      </c>
      <c r="AE165" s="229">
        <v>0</v>
      </c>
      <c r="AF165" s="229">
        <v>15</v>
      </c>
      <c r="AG165" s="229">
        <v>255</v>
      </c>
      <c r="AH165" s="229">
        <v>0</v>
      </c>
      <c r="AI165" s="229">
        <v>0</v>
      </c>
      <c r="AJ165" s="229">
        <v>240</v>
      </c>
      <c r="AK165" s="229">
        <v>0</v>
      </c>
      <c r="AL165" s="229">
        <v>0</v>
      </c>
      <c r="AM165" s="229">
        <v>255</v>
      </c>
      <c r="AN165" s="229">
        <v>0</v>
      </c>
      <c r="AO165" s="229">
        <v>15</v>
      </c>
      <c r="AP165" s="229">
        <v>750</v>
      </c>
      <c r="AQ165" s="228">
        <v>0</v>
      </c>
      <c r="AR165" s="228">
        <v>56.55</v>
      </c>
      <c r="AS165" s="228">
        <v>759.6</v>
      </c>
      <c r="AT165" s="228">
        <v>816.15</v>
      </c>
      <c r="AU165" s="229">
        <v>8</v>
      </c>
      <c r="AV165" s="229">
        <v>7</v>
      </c>
      <c r="AW165" s="229">
        <v>5</v>
      </c>
      <c r="AX165" s="229">
        <v>20</v>
      </c>
      <c r="AY165" s="219">
        <v>1462.8947368421052</v>
      </c>
      <c r="AZ165" s="230">
        <v>0</v>
      </c>
      <c r="BA165" s="228">
        <v>82766.044736842086</v>
      </c>
      <c r="BB165" s="229">
        <v>8</v>
      </c>
      <c r="BC165" s="229">
        <v>7</v>
      </c>
      <c r="BD165" s="229">
        <v>8</v>
      </c>
      <c r="BE165" s="231">
        <v>2968.2000000000003</v>
      </c>
      <c r="BF165" s="231">
        <v>0</v>
      </c>
      <c r="BG165" s="232">
        <v>85734.244736842084</v>
      </c>
      <c r="BH165" s="233">
        <v>35722.601973684199</v>
      </c>
      <c r="BI165" s="233">
        <v>28578.08157894736</v>
      </c>
      <c r="BJ165" s="233">
        <v>21433.561184210521</v>
      </c>
      <c r="BK165" s="234">
        <v>0</v>
      </c>
      <c r="BL165" s="233">
        <v>0</v>
      </c>
      <c r="BY165" s="235"/>
      <c r="BZ165" s="235"/>
      <c r="CA165" s="235"/>
    </row>
    <row r="166" spans="1:79" x14ac:dyDescent="0.3">
      <c r="A166" s="216">
        <v>3319</v>
      </c>
      <c r="B166" s="217" t="s">
        <v>448</v>
      </c>
      <c r="C166" s="216">
        <v>32</v>
      </c>
      <c r="D166" s="216">
        <v>33</v>
      </c>
      <c r="E166" s="216">
        <v>33</v>
      </c>
      <c r="F166" s="216">
        <v>11</v>
      </c>
      <c r="G166" s="216">
        <v>13</v>
      </c>
      <c r="H166" s="216">
        <v>10</v>
      </c>
      <c r="I166" s="216">
        <v>480</v>
      </c>
      <c r="J166" s="216">
        <v>495</v>
      </c>
      <c r="K166" s="216">
        <v>495</v>
      </c>
      <c r="L166" s="216">
        <v>165</v>
      </c>
      <c r="M166" s="216">
        <v>195</v>
      </c>
      <c r="N166" s="216">
        <v>150</v>
      </c>
      <c r="O166" s="216">
        <v>0</v>
      </c>
      <c r="P166" s="216">
        <v>0</v>
      </c>
      <c r="Q166" s="216">
        <v>0</v>
      </c>
      <c r="R166" s="216">
        <v>0</v>
      </c>
      <c r="S166" s="216">
        <v>0</v>
      </c>
      <c r="T166" s="216">
        <v>0</v>
      </c>
      <c r="U166" s="216">
        <v>16</v>
      </c>
      <c r="V166" s="216">
        <v>16</v>
      </c>
      <c r="W166" s="216">
        <v>16</v>
      </c>
      <c r="X166" s="216">
        <v>105</v>
      </c>
      <c r="Y166" s="216">
        <v>195</v>
      </c>
      <c r="Z166" s="216">
        <v>240</v>
      </c>
      <c r="AA166" s="216">
        <v>45</v>
      </c>
      <c r="AB166" s="216">
        <v>45</v>
      </c>
      <c r="AC166" s="216">
        <v>45</v>
      </c>
      <c r="AD166" s="228">
        <v>135771</v>
      </c>
      <c r="AE166" s="229">
        <v>225</v>
      </c>
      <c r="AF166" s="229">
        <v>150</v>
      </c>
      <c r="AG166" s="229">
        <v>30</v>
      </c>
      <c r="AH166" s="229">
        <v>180</v>
      </c>
      <c r="AI166" s="229">
        <v>195</v>
      </c>
      <c r="AJ166" s="229">
        <v>30</v>
      </c>
      <c r="AK166" s="229">
        <v>180</v>
      </c>
      <c r="AL166" s="229">
        <v>180</v>
      </c>
      <c r="AM166" s="229">
        <v>30</v>
      </c>
      <c r="AN166" s="229">
        <v>585</v>
      </c>
      <c r="AO166" s="229">
        <v>525</v>
      </c>
      <c r="AP166" s="229">
        <v>90</v>
      </c>
      <c r="AQ166" s="228">
        <v>4529.25</v>
      </c>
      <c r="AR166" s="228">
        <v>1927.05</v>
      </c>
      <c r="AS166" s="228">
        <v>91.2</v>
      </c>
      <c r="AT166" s="228">
        <v>6547.5</v>
      </c>
      <c r="AU166" s="229">
        <v>7</v>
      </c>
      <c r="AV166" s="229">
        <v>6</v>
      </c>
      <c r="AW166" s="229">
        <v>16</v>
      </c>
      <c r="AX166" s="229">
        <v>29</v>
      </c>
      <c r="AY166" s="219">
        <v>2071</v>
      </c>
      <c r="AZ166" s="230">
        <v>0</v>
      </c>
      <c r="BA166" s="228">
        <v>144389.5</v>
      </c>
      <c r="BB166" s="229">
        <v>7</v>
      </c>
      <c r="BC166" s="229">
        <v>13</v>
      </c>
      <c r="BD166" s="229">
        <v>16</v>
      </c>
      <c r="BE166" s="231">
        <v>4610.4000000000005</v>
      </c>
      <c r="BF166" s="231">
        <v>0</v>
      </c>
      <c r="BG166" s="232">
        <v>148999.9</v>
      </c>
      <c r="BH166" s="233">
        <v>62083.291666666664</v>
      </c>
      <c r="BI166" s="233">
        <v>49666.633333333331</v>
      </c>
      <c r="BJ166" s="233">
        <v>37249.974999999999</v>
      </c>
      <c r="BK166" s="234">
        <v>0</v>
      </c>
      <c r="BL166" s="233">
        <v>0</v>
      </c>
      <c r="BY166" s="235"/>
      <c r="BZ166" s="235"/>
      <c r="CA166" s="235"/>
    </row>
    <row r="167" spans="1:79" x14ac:dyDescent="0.3">
      <c r="A167" s="216">
        <v>3322</v>
      </c>
      <c r="B167" s="217" t="s">
        <v>449</v>
      </c>
      <c r="C167" s="216">
        <v>23</v>
      </c>
      <c r="D167" s="216">
        <v>12</v>
      </c>
      <c r="E167" s="216">
        <v>19</v>
      </c>
      <c r="F167" s="216">
        <v>10</v>
      </c>
      <c r="G167" s="216">
        <v>5</v>
      </c>
      <c r="H167" s="216">
        <v>7</v>
      </c>
      <c r="I167" s="216">
        <v>345</v>
      </c>
      <c r="J167" s="216">
        <v>180</v>
      </c>
      <c r="K167" s="216">
        <v>285</v>
      </c>
      <c r="L167" s="216">
        <v>150</v>
      </c>
      <c r="M167" s="216">
        <v>75</v>
      </c>
      <c r="N167" s="216">
        <v>105</v>
      </c>
      <c r="O167" s="216">
        <v>0</v>
      </c>
      <c r="P167" s="216">
        <v>0</v>
      </c>
      <c r="Q167" s="216">
        <v>0</v>
      </c>
      <c r="R167" s="216">
        <v>0</v>
      </c>
      <c r="S167" s="216">
        <v>0</v>
      </c>
      <c r="T167" s="216">
        <v>0</v>
      </c>
      <c r="U167" s="216">
        <v>3</v>
      </c>
      <c r="V167" s="216">
        <v>3</v>
      </c>
      <c r="W167" s="216">
        <v>3</v>
      </c>
      <c r="X167" s="216">
        <v>135</v>
      </c>
      <c r="Y167" s="216">
        <v>0</v>
      </c>
      <c r="Z167" s="216">
        <v>45</v>
      </c>
      <c r="AA167" s="216">
        <v>0</v>
      </c>
      <c r="AB167" s="216">
        <v>0</v>
      </c>
      <c r="AC167" s="216">
        <v>0</v>
      </c>
      <c r="AD167" s="228">
        <v>78942.3</v>
      </c>
      <c r="AE167" s="229">
        <v>15</v>
      </c>
      <c r="AF167" s="229">
        <v>15</v>
      </c>
      <c r="AG167" s="229">
        <v>0</v>
      </c>
      <c r="AH167" s="229">
        <v>15</v>
      </c>
      <c r="AI167" s="229">
        <v>30</v>
      </c>
      <c r="AJ167" s="229">
        <v>15</v>
      </c>
      <c r="AK167" s="229">
        <v>45</v>
      </c>
      <c r="AL167" s="229">
        <v>30</v>
      </c>
      <c r="AM167" s="229">
        <v>15</v>
      </c>
      <c r="AN167" s="229">
        <v>75</v>
      </c>
      <c r="AO167" s="229">
        <v>75</v>
      </c>
      <c r="AP167" s="229">
        <v>30</v>
      </c>
      <c r="AQ167" s="228">
        <v>567.29999999999995</v>
      </c>
      <c r="AR167" s="228">
        <v>274.05</v>
      </c>
      <c r="AS167" s="228">
        <v>30</v>
      </c>
      <c r="AT167" s="228">
        <v>871.34999999999991</v>
      </c>
      <c r="AU167" s="229">
        <v>3</v>
      </c>
      <c r="AV167" s="229">
        <v>0</v>
      </c>
      <c r="AW167" s="229">
        <v>0</v>
      </c>
      <c r="AX167" s="229">
        <v>3</v>
      </c>
      <c r="AY167" s="219">
        <v>223.73684210526318</v>
      </c>
      <c r="AZ167" s="230">
        <v>0</v>
      </c>
      <c r="BA167" s="228">
        <v>80037.386842105276</v>
      </c>
      <c r="BB167" s="229">
        <v>9</v>
      </c>
      <c r="BC167" s="229">
        <v>0</v>
      </c>
      <c r="BD167" s="229">
        <v>3</v>
      </c>
      <c r="BE167" s="231">
        <v>1560.6000000000001</v>
      </c>
      <c r="BF167" s="231">
        <v>0</v>
      </c>
      <c r="BG167" s="232">
        <v>81597.986842105282</v>
      </c>
      <c r="BH167" s="233">
        <v>33999.161184210534</v>
      </c>
      <c r="BI167" s="233">
        <v>27199.328947368427</v>
      </c>
      <c r="BJ167" s="233">
        <v>20399.49671052632</v>
      </c>
      <c r="BK167" s="234">
        <v>0</v>
      </c>
      <c r="BL167" s="233">
        <v>0</v>
      </c>
      <c r="BY167" s="235"/>
      <c r="BZ167" s="235"/>
      <c r="CA167" s="235"/>
    </row>
    <row r="168" spans="1:79" x14ac:dyDescent="0.3">
      <c r="A168" s="216">
        <v>3323</v>
      </c>
      <c r="B168" s="217" t="s">
        <v>450</v>
      </c>
      <c r="C168" s="216">
        <v>19</v>
      </c>
      <c r="D168" s="216">
        <v>14</v>
      </c>
      <c r="E168" s="216">
        <v>18</v>
      </c>
      <c r="F168" s="216">
        <v>0</v>
      </c>
      <c r="G168" s="216">
        <v>0</v>
      </c>
      <c r="H168" s="216">
        <v>0</v>
      </c>
      <c r="I168" s="216">
        <v>285</v>
      </c>
      <c r="J168" s="216">
        <v>210</v>
      </c>
      <c r="K168" s="216">
        <v>270</v>
      </c>
      <c r="L168" s="216">
        <v>0</v>
      </c>
      <c r="M168" s="216">
        <v>0</v>
      </c>
      <c r="N168" s="216">
        <v>0</v>
      </c>
      <c r="O168" s="216">
        <v>0</v>
      </c>
      <c r="P168" s="216">
        <v>0</v>
      </c>
      <c r="Q168" s="216">
        <v>0</v>
      </c>
      <c r="R168" s="216">
        <v>0</v>
      </c>
      <c r="S168" s="216">
        <v>0</v>
      </c>
      <c r="T168" s="216">
        <v>0</v>
      </c>
      <c r="U168" s="216">
        <v>4</v>
      </c>
      <c r="V168" s="216">
        <v>4</v>
      </c>
      <c r="W168" s="216">
        <v>4</v>
      </c>
      <c r="X168" s="216">
        <v>75</v>
      </c>
      <c r="Y168" s="216">
        <v>0</v>
      </c>
      <c r="Z168" s="216">
        <v>60</v>
      </c>
      <c r="AA168" s="216">
        <v>0</v>
      </c>
      <c r="AB168" s="216">
        <v>0</v>
      </c>
      <c r="AC168" s="216">
        <v>0</v>
      </c>
      <c r="AD168" s="228">
        <v>52763.700000000004</v>
      </c>
      <c r="AE168" s="229">
        <v>195</v>
      </c>
      <c r="AF168" s="229">
        <v>0</v>
      </c>
      <c r="AG168" s="229">
        <v>30</v>
      </c>
      <c r="AH168" s="229">
        <v>150</v>
      </c>
      <c r="AI168" s="229">
        <v>0</v>
      </c>
      <c r="AJ168" s="229">
        <v>15</v>
      </c>
      <c r="AK168" s="229">
        <v>180</v>
      </c>
      <c r="AL168" s="229">
        <v>0</v>
      </c>
      <c r="AM168" s="229">
        <v>30</v>
      </c>
      <c r="AN168" s="229">
        <v>525</v>
      </c>
      <c r="AO168" s="229">
        <v>0</v>
      </c>
      <c r="AP168" s="229">
        <v>75</v>
      </c>
      <c r="AQ168" s="228">
        <v>4053.45</v>
      </c>
      <c r="AR168" s="228">
        <v>0</v>
      </c>
      <c r="AS168" s="228">
        <v>75.599999999999994</v>
      </c>
      <c r="AT168" s="228">
        <v>4129.05</v>
      </c>
      <c r="AU168" s="229">
        <v>0</v>
      </c>
      <c r="AV168" s="229">
        <v>0</v>
      </c>
      <c r="AW168" s="229">
        <v>0</v>
      </c>
      <c r="AX168" s="229">
        <v>0</v>
      </c>
      <c r="AY168" s="219">
        <v>0</v>
      </c>
      <c r="AZ168" s="230">
        <v>0</v>
      </c>
      <c r="BA168" s="228">
        <v>56892.750000000007</v>
      </c>
      <c r="BB168" s="229">
        <v>5</v>
      </c>
      <c r="BC168" s="229">
        <v>0</v>
      </c>
      <c r="BD168" s="229">
        <v>4</v>
      </c>
      <c r="BE168" s="231">
        <v>1152.6000000000001</v>
      </c>
      <c r="BF168" s="231">
        <v>0</v>
      </c>
      <c r="BG168" s="232">
        <v>58045.350000000006</v>
      </c>
      <c r="BH168" s="233">
        <v>24185.5625</v>
      </c>
      <c r="BI168" s="233">
        <v>19348.45</v>
      </c>
      <c r="BJ168" s="233">
        <v>14511.337500000001</v>
      </c>
      <c r="BK168" s="234">
        <v>0</v>
      </c>
      <c r="BL168" s="233">
        <v>0</v>
      </c>
      <c r="BY168" s="235"/>
      <c r="BZ168" s="235"/>
      <c r="CA168" s="235"/>
    </row>
    <row r="169" spans="1:79" x14ac:dyDescent="0.3">
      <c r="A169" s="216">
        <v>3325</v>
      </c>
      <c r="B169" s="217" t="s">
        <v>451</v>
      </c>
      <c r="C169" s="216">
        <v>39</v>
      </c>
      <c r="D169" s="216">
        <v>24</v>
      </c>
      <c r="E169" s="216">
        <v>21</v>
      </c>
      <c r="F169" s="216">
        <v>0</v>
      </c>
      <c r="G169" s="216">
        <v>1</v>
      </c>
      <c r="H169" s="216">
        <v>3</v>
      </c>
      <c r="I169" s="216">
        <v>585</v>
      </c>
      <c r="J169" s="216">
        <v>360</v>
      </c>
      <c r="K169" s="216">
        <v>315</v>
      </c>
      <c r="L169" s="216">
        <v>0</v>
      </c>
      <c r="M169" s="216">
        <v>15</v>
      </c>
      <c r="N169" s="216">
        <v>45</v>
      </c>
      <c r="O169" s="216">
        <v>0</v>
      </c>
      <c r="P169" s="216">
        <v>0</v>
      </c>
      <c r="Q169" s="216">
        <v>0</v>
      </c>
      <c r="R169" s="216">
        <v>0</v>
      </c>
      <c r="S169" s="216">
        <v>0</v>
      </c>
      <c r="T169" s="216">
        <v>0</v>
      </c>
      <c r="U169" s="216">
        <v>4</v>
      </c>
      <c r="V169" s="216">
        <v>4</v>
      </c>
      <c r="W169" s="216">
        <v>4</v>
      </c>
      <c r="X169" s="216">
        <v>180</v>
      </c>
      <c r="Y169" s="216">
        <v>75</v>
      </c>
      <c r="Z169" s="216">
        <v>60</v>
      </c>
      <c r="AA169" s="216">
        <v>0</v>
      </c>
      <c r="AB169" s="216">
        <v>0</v>
      </c>
      <c r="AC169" s="216">
        <v>0</v>
      </c>
      <c r="AD169" s="228">
        <v>90974.7</v>
      </c>
      <c r="AE169" s="229">
        <v>30</v>
      </c>
      <c r="AF169" s="229">
        <v>30</v>
      </c>
      <c r="AG169" s="229">
        <v>360</v>
      </c>
      <c r="AH169" s="229">
        <v>15</v>
      </c>
      <c r="AI169" s="229">
        <v>30</v>
      </c>
      <c r="AJ169" s="229">
        <v>210</v>
      </c>
      <c r="AK169" s="229">
        <v>15</v>
      </c>
      <c r="AL169" s="229">
        <v>30</v>
      </c>
      <c r="AM169" s="229">
        <v>165</v>
      </c>
      <c r="AN169" s="229">
        <v>60</v>
      </c>
      <c r="AO169" s="229">
        <v>90</v>
      </c>
      <c r="AP169" s="229">
        <v>735</v>
      </c>
      <c r="AQ169" s="228">
        <v>466.65</v>
      </c>
      <c r="AR169" s="228">
        <v>330.6</v>
      </c>
      <c r="AS169" s="228">
        <v>751.2</v>
      </c>
      <c r="AT169" s="228">
        <v>1548.45</v>
      </c>
      <c r="AU169" s="229">
        <v>0</v>
      </c>
      <c r="AV169" s="229">
        <v>0</v>
      </c>
      <c r="AW169" s="229">
        <v>4</v>
      </c>
      <c r="AX169" s="229">
        <v>4</v>
      </c>
      <c r="AY169" s="219">
        <v>275.36842105263156</v>
      </c>
      <c r="AZ169" s="230">
        <v>0</v>
      </c>
      <c r="BA169" s="228">
        <v>92798.51842105262</v>
      </c>
      <c r="BB169" s="229">
        <v>12</v>
      </c>
      <c r="BC169" s="229">
        <v>5</v>
      </c>
      <c r="BD169" s="229">
        <v>4</v>
      </c>
      <c r="BE169" s="231">
        <v>2743.8</v>
      </c>
      <c r="BF169" s="231">
        <v>0</v>
      </c>
      <c r="BG169" s="232">
        <v>95542.318421052623</v>
      </c>
      <c r="BH169" s="233">
        <v>39809.29934210526</v>
      </c>
      <c r="BI169" s="233">
        <v>31847.439473684208</v>
      </c>
      <c r="BJ169" s="233">
        <v>23885.579605263156</v>
      </c>
      <c r="BK169" s="234">
        <v>0</v>
      </c>
      <c r="BL169" s="233">
        <v>0</v>
      </c>
      <c r="BY169" s="235"/>
      <c r="BZ169" s="235"/>
      <c r="CA169" s="235"/>
    </row>
    <row r="170" spans="1:79" x14ac:dyDescent="0.3">
      <c r="A170" s="216">
        <v>3328</v>
      </c>
      <c r="B170" s="217" t="s">
        <v>452</v>
      </c>
      <c r="C170" s="216">
        <v>17</v>
      </c>
      <c r="D170" s="216">
        <v>22</v>
      </c>
      <c r="E170" s="216">
        <v>22</v>
      </c>
      <c r="F170" s="216">
        <v>0</v>
      </c>
      <c r="G170" s="216">
        <v>0</v>
      </c>
      <c r="H170" s="216">
        <v>0</v>
      </c>
      <c r="I170" s="216">
        <v>255</v>
      </c>
      <c r="J170" s="216">
        <v>330</v>
      </c>
      <c r="K170" s="216">
        <v>330</v>
      </c>
      <c r="L170" s="216">
        <v>0</v>
      </c>
      <c r="M170" s="216">
        <v>0</v>
      </c>
      <c r="N170" s="216">
        <v>0</v>
      </c>
      <c r="O170" s="216">
        <v>0</v>
      </c>
      <c r="P170" s="216">
        <v>0</v>
      </c>
      <c r="Q170" s="216">
        <v>0</v>
      </c>
      <c r="R170" s="216">
        <v>0</v>
      </c>
      <c r="S170" s="216">
        <v>0</v>
      </c>
      <c r="T170" s="216">
        <v>0</v>
      </c>
      <c r="U170" s="216">
        <v>9</v>
      </c>
      <c r="V170" s="216">
        <v>9</v>
      </c>
      <c r="W170" s="216">
        <v>9</v>
      </c>
      <c r="X170" s="216">
        <v>60</v>
      </c>
      <c r="Y170" s="216">
        <v>90</v>
      </c>
      <c r="Z170" s="216">
        <v>135</v>
      </c>
      <c r="AA170" s="216">
        <v>0</v>
      </c>
      <c r="AB170" s="216">
        <v>0</v>
      </c>
      <c r="AC170" s="216">
        <v>0</v>
      </c>
      <c r="AD170" s="228">
        <v>62682.3</v>
      </c>
      <c r="AE170" s="229">
        <v>30</v>
      </c>
      <c r="AF170" s="229">
        <v>45</v>
      </c>
      <c r="AG170" s="229">
        <v>30</v>
      </c>
      <c r="AH170" s="229">
        <v>105</v>
      </c>
      <c r="AI170" s="229">
        <v>75</v>
      </c>
      <c r="AJ170" s="229">
        <v>60</v>
      </c>
      <c r="AK170" s="229">
        <v>105</v>
      </c>
      <c r="AL170" s="229">
        <v>75</v>
      </c>
      <c r="AM170" s="229">
        <v>60</v>
      </c>
      <c r="AN170" s="229">
        <v>240</v>
      </c>
      <c r="AO170" s="229">
        <v>195</v>
      </c>
      <c r="AP170" s="229">
        <v>150</v>
      </c>
      <c r="AQ170" s="228">
        <v>1839.15</v>
      </c>
      <c r="AR170" s="228">
        <v>713.4</v>
      </c>
      <c r="AS170" s="228">
        <v>151.19999999999999</v>
      </c>
      <c r="AT170" s="228">
        <v>2703.75</v>
      </c>
      <c r="AU170" s="229">
        <v>4</v>
      </c>
      <c r="AV170" s="229">
        <v>0</v>
      </c>
      <c r="AW170" s="229">
        <v>0</v>
      </c>
      <c r="AX170" s="229">
        <v>4</v>
      </c>
      <c r="AY170" s="219">
        <v>298.31578947368422</v>
      </c>
      <c r="AZ170" s="230">
        <v>0</v>
      </c>
      <c r="BA170" s="228">
        <v>65684.365789473683</v>
      </c>
      <c r="BB170" s="229">
        <v>4</v>
      </c>
      <c r="BC170" s="229">
        <v>6</v>
      </c>
      <c r="BD170" s="229">
        <v>9</v>
      </c>
      <c r="BE170" s="231">
        <v>2427.6000000000004</v>
      </c>
      <c r="BF170" s="231">
        <v>0</v>
      </c>
      <c r="BG170" s="232">
        <v>68111.965789473688</v>
      </c>
      <c r="BH170" s="233">
        <v>28379.985745614034</v>
      </c>
      <c r="BI170" s="233">
        <v>22703.988596491228</v>
      </c>
      <c r="BJ170" s="233">
        <v>17027.991447368422</v>
      </c>
      <c r="BK170" s="234">
        <v>0</v>
      </c>
      <c r="BL170" s="233">
        <v>0</v>
      </c>
      <c r="BY170" s="235"/>
      <c r="BZ170" s="235"/>
      <c r="CA170" s="235"/>
    </row>
    <row r="171" spans="1:79" x14ac:dyDescent="0.3">
      <c r="A171" s="216">
        <v>3329</v>
      </c>
      <c r="B171" s="217" t="s">
        <v>453</v>
      </c>
      <c r="C171" s="216">
        <v>32</v>
      </c>
      <c r="D171" s="216">
        <v>33</v>
      </c>
      <c r="E171" s="216">
        <v>33</v>
      </c>
      <c r="F171" s="216">
        <v>3</v>
      </c>
      <c r="G171" s="216">
        <v>0</v>
      </c>
      <c r="H171" s="216">
        <v>0</v>
      </c>
      <c r="I171" s="216">
        <v>480</v>
      </c>
      <c r="J171" s="216">
        <v>495</v>
      </c>
      <c r="K171" s="216">
        <v>495</v>
      </c>
      <c r="L171" s="216">
        <v>45</v>
      </c>
      <c r="M171" s="216">
        <v>0</v>
      </c>
      <c r="N171" s="216">
        <v>0</v>
      </c>
      <c r="O171" s="216">
        <v>0</v>
      </c>
      <c r="P171" s="216">
        <v>0</v>
      </c>
      <c r="Q171" s="216">
        <v>0</v>
      </c>
      <c r="R171" s="216">
        <v>0</v>
      </c>
      <c r="S171" s="216">
        <v>0</v>
      </c>
      <c r="T171" s="216">
        <v>0</v>
      </c>
      <c r="U171" s="216">
        <v>9</v>
      </c>
      <c r="V171" s="216">
        <v>9</v>
      </c>
      <c r="W171" s="216">
        <v>9</v>
      </c>
      <c r="X171" s="216">
        <v>255</v>
      </c>
      <c r="Y171" s="216">
        <v>135</v>
      </c>
      <c r="Z171" s="216">
        <v>135</v>
      </c>
      <c r="AA171" s="216">
        <v>0</v>
      </c>
      <c r="AB171" s="216">
        <v>0</v>
      </c>
      <c r="AC171" s="216">
        <v>0</v>
      </c>
      <c r="AD171" s="228">
        <v>104064</v>
      </c>
      <c r="AE171" s="229">
        <v>0</v>
      </c>
      <c r="AF171" s="229">
        <v>90</v>
      </c>
      <c r="AG171" s="229">
        <v>285</v>
      </c>
      <c r="AH171" s="229">
        <v>0</v>
      </c>
      <c r="AI171" s="229">
        <v>75</v>
      </c>
      <c r="AJ171" s="229">
        <v>270</v>
      </c>
      <c r="AK171" s="229">
        <v>0</v>
      </c>
      <c r="AL171" s="229">
        <v>90</v>
      </c>
      <c r="AM171" s="229">
        <v>285</v>
      </c>
      <c r="AN171" s="229">
        <v>0</v>
      </c>
      <c r="AO171" s="229">
        <v>255</v>
      </c>
      <c r="AP171" s="229">
        <v>840</v>
      </c>
      <c r="AQ171" s="228">
        <v>0</v>
      </c>
      <c r="AR171" s="228">
        <v>935.25</v>
      </c>
      <c r="AS171" s="228">
        <v>850.80000000000018</v>
      </c>
      <c r="AT171" s="228">
        <v>1786.0500000000002</v>
      </c>
      <c r="AU171" s="229">
        <v>17</v>
      </c>
      <c r="AV171" s="229">
        <v>9</v>
      </c>
      <c r="AW171" s="229">
        <v>9</v>
      </c>
      <c r="AX171" s="229">
        <v>35</v>
      </c>
      <c r="AY171" s="219">
        <v>2558.6315789473683</v>
      </c>
      <c r="AZ171" s="230">
        <v>0</v>
      </c>
      <c r="BA171" s="228">
        <v>108408.68157894738</v>
      </c>
      <c r="BB171" s="229">
        <v>17</v>
      </c>
      <c r="BC171" s="229">
        <v>9</v>
      </c>
      <c r="BD171" s="229">
        <v>9</v>
      </c>
      <c r="BE171" s="231">
        <v>4549.2000000000007</v>
      </c>
      <c r="BF171" s="231">
        <v>0</v>
      </c>
      <c r="BG171" s="232">
        <v>112957.88157894737</v>
      </c>
      <c r="BH171" s="233">
        <v>47065.783991228076</v>
      </c>
      <c r="BI171" s="233">
        <v>37652.627192982458</v>
      </c>
      <c r="BJ171" s="233">
        <v>28239.470394736843</v>
      </c>
      <c r="BK171" s="234">
        <v>0</v>
      </c>
      <c r="BL171" s="233">
        <v>0</v>
      </c>
      <c r="BY171" s="235"/>
      <c r="BZ171" s="235"/>
      <c r="CA171" s="235"/>
    </row>
    <row r="172" spans="1:79" x14ac:dyDescent="0.3">
      <c r="A172" s="216">
        <v>3330</v>
      </c>
      <c r="B172" s="217" t="s">
        <v>454</v>
      </c>
      <c r="C172" s="216">
        <v>32</v>
      </c>
      <c r="D172" s="216">
        <v>29</v>
      </c>
      <c r="E172" s="216">
        <v>32</v>
      </c>
      <c r="F172" s="216">
        <v>17</v>
      </c>
      <c r="G172" s="216">
        <v>12</v>
      </c>
      <c r="H172" s="216">
        <v>13</v>
      </c>
      <c r="I172" s="216">
        <v>480</v>
      </c>
      <c r="J172" s="216">
        <v>435</v>
      </c>
      <c r="K172" s="216">
        <v>480</v>
      </c>
      <c r="L172" s="216">
        <v>247.5</v>
      </c>
      <c r="M172" s="216">
        <v>180</v>
      </c>
      <c r="N172" s="216">
        <v>170</v>
      </c>
      <c r="O172" s="216">
        <v>0</v>
      </c>
      <c r="P172" s="216">
        <v>0</v>
      </c>
      <c r="Q172" s="216">
        <v>0</v>
      </c>
      <c r="R172" s="216">
        <v>0</v>
      </c>
      <c r="S172" s="216">
        <v>0</v>
      </c>
      <c r="T172" s="216">
        <v>0</v>
      </c>
      <c r="U172" s="216">
        <v>8</v>
      </c>
      <c r="V172" s="216">
        <v>8</v>
      </c>
      <c r="W172" s="216">
        <v>8</v>
      </c>
      <c r="X172" s="216">
        <v>120</v>
      </c>
      <c r="Y172" s="216">
        <v>105</v>
      </c>
      <c r="Z172" s="216">
        <v>120</v>
      </c>
      <c r="AA172" s="216">
        <v>30</v>
      </c>
      <c r="AB172" s="216">
        <v>30</v>
      </c>
      <c r="AC172" s="216">
        <v>30</v>
      </c>
      <c r="AD172" s="228">
        <v>137058.25</v>
      </c>
      <c r="AE172" s="229">
        <v>195</v>
      </c>
      <c r="AF172" s="229">
        <v>15</v>
      </c>
      <c r="AG172" s="229">
        <v>30</v>
      </c>
      <c r="AH172" s="229">
        <v>135</v>
      </c>
      <c r="AI172" s="229">
        <v>45</v>
      </c>
      <c r="AJ172" s="229">
        <v>15</v>
      </c>
      <c r="AK172" s="229">
        <v>135</v>
      </c>
      <c r="AL172" s="229">
        <v>75</v>
      </c>
      <c r="AM172" s="229">
        <v>15</v>
      </c>
      <c r="AN172" s="229">
        <v>465</v>
      </c>
      <c r="AO172" s="229">
        <v>135</v>
      </c>
      <c r="AP172" s="229">
        <v>60</v>
      </c>
      <c r="AQ172" s="228">
        <v>3605.1000000000004</v>
      </c>
      <c r="AR172" s="228">
        <v>487.2</v>
      </c>
      <c r="AS172" s="228">
        <v>61.2</v>
      </c>
      <c r="AT172" s="228">
        <v>4153.5</v>
      </c>
      <c r="AU172" s="229">
        <v>1</v>
      </c>
      <c r="AV172" s="229">
        <v>0</v>
      </c>
      <c r="AW172" s="229">
        <v>1</v>
      </c>
      <c r="AX172" s="229">
        <v>2</v>
      </c>
      <c r="AY172" s="219">
        <v>143.42105263157896</v>
      </c>
      <c r="AZ172" s="230">
        <v>0</v>
      </c>
      <c r="BA172" s="228">
        <v>141355.17105263157</v>
      </c>
      <c r="BB172" s="229">
        <v>8</v>
      </c>
      <c r="BC172" s="229">
        <v>7</v>
      </c>
      <c r="BD172" s="229">
        <v>8</v>
      </c>
      <c r="BE172" s="231">
        <v>2968.2000000000003</v>
      </c>
      <c r="BF172" s="231">
        <v>0</v>
      </c>
      <c r="BG172" s="232">
        <v>144323.37105263158</v>
      </c>
      <c r="BH172" s="233">
        <v>60134.737938596489</v>
      </c>
      <c r="BI172" s="233">
        <v>48107.790350877192</v>
      </c>
      <c r="BJ172" s="233">
        <v>36080.842763157896</v>
      </c>
      <c r="BK172" s="234">
        <v>0</v>
      </c>
      <c r="BL172" s="233">
        <v>0</v>
      </c>
      <c r="BY172" s="235"/>
      <c r="BZ172" s="235"/>
      <c r="CA172" s="235"/>
    </row>
    <row r="173" spans="1:79" x14ac:dyDescent="0.3">
      <c r="A173" s="216">
        <v>3331</v>
      </c>
      <c r="B173" s="217" t="s">
        <v>455</v>
      </c>
      <c r="C173" s="216">
        <v>34</v>
      </c>
      <c r="D173" s="216">
        <v>30</v>
      </c>
      <c r="E173" s="216">
        <v>36</v>
      </c>
      <c r="F173" s="216">
        <v>7</v>
      </c>
      <c r="G173" s="216">
        <v>5</v>
      </c>
      <c r="H173" s="216">
        <v>8</v>
      </c>
      <c r="I173" s="216">
        <v>510</v>
      </c>
      <c r="J173" s="216">
        <v>450</v>
      </c>
      <c r="K173" s="216">
        <v>540</v>
      </c>
      <c r="L173" s="216">
        <v>105</v>
      </c>
      <c r="M173" s="216">
        <v>75</v>
      </c>
      <c r="N173" s="216">
        <v>120</v>
      </c>
      <c r="O173" s="216">
        <v>0</v>
      </c>
      <c r="P173" s="216">
        <v>0</v>
      </c>
      <c r="Q173" s="216">
        <v>0</v>
      </c>
      <c r="R173" s="216">
        <v>0</v>
      </c>
      <c r="S173" s="216">
        <v>0</v>
      </c>
      <c r="T173" s="216">
        <v>0</v>
      </c>
      <c r="U173" s="216">
        <v>6</v>
      </c>
      <c r="V173" s="216">
        <v>6</v>
      </c>
      <c r="W173" s="216">
        <v>6</v>
      </c>
      <c r="X173" s="216">
        <v>90</v>
      </c>
      <c r="Y173" s="216">
        <v>90</v>
      </c>
      <c r="Z173" s="216">
        <v>90</v>
      </c>
      <c r="AA173" s="216">
        <v>0</v>
      </c>
      <c r="AB173" s="216">
        <v>0</v>
      </c>
      <c r="AC173" s="216">
        <v>0</v>
      </c>
      <c r="AD173" s="228">
        <v>123982.5</v>
      </c>
      <c r="AE173" s="229">
        <v>240</v>
      </c>
      <c r="AF173" s="229">
        <v>30</v>
      </c>
      <c r="AG173" s="229">
        <v>15</v>
      </c>
      <c r="AH173" s="229">
        <v>225</v>
      </c>
      <c r="AI173" s="229">
        <v>15</v>
      </c>
      <c r="AJ173" s="229">
        <v>15</v>
      </c>
      <c r="AK173" s="229">
        <v>270</v>
      </c>
      <c r="AL173" s="229">
        <v>15</v>
      </c>
      <c r="AM173" s="229">
        <v>30</v>
      </c>
      <c r="AN173" s="229">
        <v>735</v>
      </c>
      <c r="AO173" s="229">
        <v>60</v>
      </c>
      <c r="AP173" s="229">
        <v>60</v>
      </c>
      <c r="AQ173" s="228">
        <v>5663.8499999999995</v>
      </c>
      <c r="AR173" s="228">
        <v>221.85</v>
      </c>
      <c r="AS173" s="228">
        <v>60</v>
      </c>
      <c r="AT173" s="228">
        <v>5945.7</v>
      </c>
      <c r="AU173" s="229">
        <v>6</v>
      </c>
      <c r="AV173" s="229">
        <v>6</v>
      </c>
      <c r="AW173" s="229">
        <v>6</v>
      </c>
      <c r="AX173" s="229">
        <v>18</v>
      </c>
      <c r="AY173" s="219">
        <v>1308</v>
      </c>
      <c r="AZ173" s="230">
        <v>0</v>
      </c>
      <c r="BA173" s="228">
        <v>131236.20000000001</v>
      </c>
      <c r="BB173" s="229">
        <v>6</v>
      </c>
      <c r="BC173" s="229">
        <v>6</v>
      </c>
      <c r="BD173" s="229">
        <v>6</v>
      </c>
      <c r="BE173" s="231">
        <v>2325.6000000000004</v>
      </c>
      <c r="BF173" s="231">
        <v>0</v>
      </c>
      <c r="BG173" s="232">
        <v>133561.80000000002</v>
      </c>
      <c r="BH173" s="233">
        <v>55650.750000000007</v>
      </c>
      <c r="BI173" s="233">
        <v>44520.600000000006</v>
      </c>
      <c r="BJ173" s="233">
        <v>33390.450000000004</v>
      </c>
      <c r="BK173" s="234">
        <v>0</v>
      </c>
      <c r="BL173" s="233">
        <v>0</v>
      </c>
      <c r="BY173" s="235"/>
      <c r="BZ173" s="235"/>
      <c r="CA173" s="235"/>
    </row>
    <row r="174" spans="1:79" ht="14.4" x14ac:dyDescent="0.3">
      <c r="A174" s="216">
        <v>3346</v>
      </c>
      <c r="B174" t="s">
        <v>456</v>
      </c>
      <c r="C174" s="216">
        <v>0</v>
      </c>
      <c r="D174" s="216">
        <v>21</v>
      </c>
      <c r="E174" s="216">
        <v>25</v>
      </c>
      <c r="F174" s="216">
        <v>0</v>
      </c>
      <c r="G174" s="216">
        <v>4</v>
      </c>
      <c r="H174" s="216">
        <v>3</v>
      </c>
      <c r="I174" s="216">
        <v>0</v>
      </c>
      <c r="J174" s="216">
        <v>315</v>
      </c>
      <c r="K174" s="216">
        <v>375</v>
      </c>
      <c r="L174" s="216">
        <v>0</v>
      </c>
      <c r="M174" s="216">
        <v>60</v>
      </c>
      <c r="N174" s="216">
        <v>45</v>
      </c>
      <c r="O174" s="216">
        <v>0</v>
      </c>
      <c r="P174" s="216">
        <v>0</v>
      </c>
      <c r="Q174" s="216">
        <v>0</v>
      </c>
      <c r="R174" s="216">
        <v>0</v>
      </c>
      <c r="S174" s="216">
        <v>0</v>
      </c>
      <c r="T174" s="216">
        <v>0</v>
      </c>
      <c r="U174" s="216">
        <v>6</v>
      </c>
      <c r="V174" s="216">
        <v>6</v>
      </c>
      <c r="W174" s="216">
        <v>6</v>
      </c>
      <c r="X174" s="216">
        <v>0</v>
      </c>
      <c r="Y174" s="216">
        <v>45</v>
      </c>
      <c r="Z174" s="216">
        <v>90</v>
      </c>
      <c r="AA174" s="216">
        <v>15</v>
      </c>
      <c r="AB174" s="216">
        <v>15</v>
      </c>
      <c r="AC174" s="216">
        <v>15</v>
      </c>
      <c r="AD174" s="228">
        <v>53983.199999999997</v>
      </c>
      <c r="AE174" s="229">
        <v>0</v>
      </c>
      <c r="AF174" s="229">
        <v>0</v>
      </c>
      <c r="AG174" s="229">
        <v>0</v>
      </c>
      <c r="AH174" s="229">
        <v>75</v>
      </c>
      <c r="AI174" s="229">
        <v>180</v>
      </c>
      <c r="AJ174" s="229">
        <v>0</v>
      </c>
      <c r="AK174" s="229">
        <v>90</v>
      </c>
      <c r="AL174" s="229">
        <v>210</v>
      </c>
      <c r="AM174" s="229">
        <v>0</v>
      </c>
      <c r="AN174" s="229">
        <v>165</v>
      </c>
      <c r="AO174" s="229">
        <v>390</v>
      </c>
      <c r="AP174" s="229">
        <v>0</v>
      </c>
      <c r="AQ174" s="228">
        <v>1253.55</v>
      </c>
      <c r="AR174" s="228">
        <v>1409.3999999999999</v>
      </c>
      <c r="AS174" s="228">
        <v>0</v>
      </c>
      <c r="AT174" s="228">
        <v>2662.95</v>
      </c>
      <c r="AU174" s="229">
        <v>0</v>
      </c>
      <c r="AV174" s="229">
        <v>3</v>
      </c>
      <c r="AW174" s="229">
        <v>6</v>
      </c>
      <c r="AX174" s="229">
        <v>9</v>
      </c>
      <c r="AY174" s="219">
        <v>636.78947368421041</v>
      </c>
      <c r="AZ174" s="230">
        <v>0</v>
      </c>
      <c r="BA174" s="228">
        <v>57282.939473684208</v>
      </c>
      <c r="BB174" s="229">
        <v>0</v>
      </c>
      <c r="BC174" s="229">
        <v>3</v>
      </c>
      <c r="BD174" s="229">
        <v>6</v>
      </c>
      <c r="BE174" s="231">
        <v>1132.2000000000003</v>
      </c>
      <c r="BF174" s="231">
        <v>1</v>
      </c>
      <c r="BG174" s="232">
        <v>58416.139473684205</v>
      </c>
      <c r="BH174" s="233">
        <v>24340.058114035088</v>
      </c>
      <c r="BI174" s="233">
        <v>19472.046491228069</v>
      </c>
      <c r="BJ174" s="233">
        <v>14604.034868421051</v>
      </c>
      <c r="BK174" s="234">
        <v>0</v>
      </c>
      <c r="BL174" s="233">
        <v>0</v>
      </c>
      <c r="BY174" s="235"/>
      <c r="BZ174" s="235"/>
      <c r="CA174" s="235"/>
    </row>
    <row r="175" spans="1:79" x14ac:dyDescent="0.3">
      <c r="A175" s="216">
        <v>3347</v>
      </c>
      <c r="B175" s="217" t="s">
        <v>457</v>
      </c>
      <c r="C175" s="216">
        <v>19</v>
      </c>
      <c r="D175" s="216">
        <v>0</v>
      </c>
      <c r="E175" s="216">
        <v>0</v>
      </c>
      <c r="F175" s="216">
        <v>3</v>
      </c>
      <c r="G175" s="216">
        <v>0</v>
      </c>
      <c r="H175" s="216">
        <v>0</v>
      </c>
      <c r="I175" s="216">
        <v>285</v>
      </c>
      <c r="J175" s="216">
        <v>0</v>
      </c>
      <c r="K175" s="216">
        <v>0</v>
      </c>
      <c r="L175" s="216">
        <v>45</v>
      </c>
      <c r="M175" s="216">
        <v>0</v>
      </c>
      <c r="N175" s="216">
        <v>0</v>
      </c>
      <c r="O175" s="216">
        <v>0</v>
      </c>
      <c r="P175" s="216">
        <v>0</v>
      </c>
      <c r="Q175" s="216">
        <v>0</v>
      </c>
      <c r="R175" s="216">
        <v>0</v>
      </c>
      <c r="S175" s="216">
        <v>0</v>
      </c>
      <c r="T175" s="216">
        <v>0</v>
      </c>
      <c r="U175" s="216">
        <v>0</v>
      </c>
      <c r="V175" s="216">
        <v>0</v>
      </c>
      <c r="W175" s="216">
        <v>0</v>
      </c>
      <c r="X175" s="216">
        <v>60</v>
      </c>
      <c r="Y175" s="216">
        <v>0</v>
      </c>
      <c r="Z175" s="216">
        <v>0</v>
      </c>
      <c r="AA175" s="216">
        <v>0</v>
      </c>
      <c r="AB175" s="216">
        <v>0</v>
      </c>
      <c r="AC175" s="216">
        <v>0</v>
      </c>
      <c r="AD175" s="228">
        <v>23251.8</v>
      </c>
      <c r="AE175" s="229">
        <v>90</v>
      </c>
      <c r="AF175" s="229">
        <v>165</v>
      </c>
      <c r="AG175" s="229">
        <v>0</v>
      </c>
      <c r="AH175" s="229">
        <v>0</v>
      </c>
      <c r="AI175" s="229">
        <v>0</v>
      </c>
      <c r="AJ175" s="229">
        <v>0</v>
      </c>
      <c r="AK175" s="229">
        <v>0</v>
      </c>
      <c r="AL175" s="229">
        <v>0</v>
      </c>
      <c r="AM175" s="229">
        <v>0</v>
      </c>
      <c r="AN175" s="229">
        <v>90</v>
      </c>
      <c r="AO175" s="229">
        <v>165</v>
      </c>
      <c r="AP175" s="229">
        <v>0</v>
      </c>
      <c r="AQ175" s="228">
        <v>713.69999999999993</v>
      </c>
      <c r="AR175" s="228">
        <v>622.04999999999995</v>
      </c>
      <c r="AS175" s="228">
        <v>0</v>
      </c>
      <c r="AT175" s="228">
        <v>1335.75</v>
      </c>
      <c r="AU175" s="229">
        <v>4</v>
      </c>
      <c r="AV175" s="229">
        <v>0</v>
      </c>
      <c r="AW175" s="229">
        <v>0</v>
      </c>
      <c r="AX175" s="229">
        <v>4</v>
      </c>
      <c r="AY175" s="219">
        <v>298.31578947368422</v>
      </c>
      <c r="AZ175" s="230">
        <v>0</v>
      </c>
      <c r="BA175" s="228">
        <v>24885.865789473683</v>
      </c>
      <c r="BB175" s="229">
        <v>4</v>
      </c>
      <c r="BC175" s="229">
        <v>0</v>
      </c>
      <c r="BD175" s="229">
        <v>0</v>
      </c>
      <c r="BE175" s="231">
        <v>530.40000000000009</v>
      </c>
      <c r="BF175" s="231">
        <v>0</v>
      </c>
      <c r="BG175" s="232">
        <v>25416.265789473684</v>
      </c>
      <c r="BH175" s="233">
        <v>10590.110745614036</v>
      </c>
      <c r="BI175" s="233">
        <v>8472.0885964912286</v>
      </c>
      <c r="BJ175" s="233">
        <v>6354.066447368421</v>
      </c>
      <c r="BK175" s="234">
        <v>0</v>
      </c>
      <c r="BL175" s="233">
        <v>0</v>
      </c>
      <c r="BY175" s="235"/>
      <c r="BZ175" s="235"/>
      <c r="CA175" s="235"/>
    </row>
    <row r="176" spans="1:79" x14ac:dyDescent="0.3">
      <c r="A176" s="216">
        <v>3351</v>
      </c>
      <c r="B176" s="217" t="s">
        <v>458</v>
      </c>
      <c r="C176" s="216">
        <v>25</v>
      </c>
      <c r="D176" s="216">
        <v>23</v>
      </c>
      <c r="E176" s="216">
        <v>24</v>
      </c>
      <c r="F176" s="216">
        <v>5</v>
      </c>
      <c r="G176" s="216">
        <v>4</v>
      </c>
      <c r="H176" s="216">
        <v>4</v>
      </c>
      <c r="I176" s="216">
        <v>375</v>
      </c>
      <c r="J176" s="216">
        <v>345</v>
      </c>
      <c r="K176" s="216">
        <v>360</v>
      </c>
      <c r="L176" s="216">
        <v>50</v>
      </c>
      <c r="M176" s="216">
        <v>40</v>
      </c>
      <c r="N176" s="216">
        <v>40</v>
      </c>
      <c r="O176" s="216">
        <v>0</v>
      </c>
      <c r="P176" s="216">
        <v>0</v>
      </c>
      <c r="Q176" s="216">
        <v>0</v>
      </c>
      <c r="R176" s="216">
        <v>0</v>
      </c>
      <c r="S176" s="216">
        <v>0</v>
      </c>
      <c r="T176" s="216">
        <v>0</v>
      </c>
      <c r="U176" s="216">
        <v>6</v>
      </c>
      <c r="V176" s="216">
        <v>6</v>
      </c>
      <c r="W176" s="216">
        <v>6</v>
      </c>
      <c r="X176" s="216">
        <v>180</v>
      </c>
      <c r="Y176" s="216">
        <v>90</v>
      </c>
      <c r="Z176" s="216">
        <v>90</v>
      </c>
      <c r="AA176" s="216">
        <v>0</v>
      </c>
      <c r="AB176" s="216">
        <v>0</v>
      </c>
      <c r="AC176" s="216">
        <v>0</v>
      </c>
      <c r="AD176" s="228">
        <v>83169.899999999994</v>
      </c>
      <c r="AE176" s="229">
        <v>15</v>
      </c>
      <c r="AF176" s="229">
        <v>120</v>
      </c>
      <c r="AG176" s="229">
        <v>120</v>
      </c>
      <c r="AH176" s="229">
        <v>30</v>
      </c>
      <c r="AI176" s="229">
        <v>150</v>
      </c>
      <c r="AJ176" s="229">
        <v>45</v>
      </c>
      <c r="AK176" s="229">
        <v>45</v>
      </c>
      <c r="AL176" s="229">
        <v>135</v>
      </c>
      <c r="AM176" s="229">
        <v>60</v>
      </c>
      <c r="AN176" s="229">
        <v>90</v>
      </c>
      <c r="AO176" s="229">
        <v>405</v>
      </c>
      <c r="AP176" s="229">
        <v>225</v>
      </c>
      <c r="AQ176" s="228">
        <v>686.25</v>
      </c>
      <c r="AR176" s="228">
        <v>1487.6999999999998</v>
      </c>
      <c r="AS176" s="228">
        <v>229.2</v>
      </c>
      <c r="AT176" s="228">
        <v>2403.1499999999996</v>
      </c>
      <c r="AU176" s="229">
        <v>12</v>
      </c>
      <c r="AV176" s="229">
        <v>6</v>
      </c>
      <c r="AW176" s="229">
        <v>6</v>
      </c>
      <c r="AX176" s="229">
        <v>24</v>
      </c>
      <c r="AY176" s="219">
        <v>1755.4736842105262</v>
      </c>
      <c r="AZ176" s="230">
        <v>0</v>
      </c>
      <c r="BA176" s="228">
        <v>87328.523684210508</v>
      </c>
      <c r="BB176" s="229">
        <v>12</v>
      </c>
      <c r="BC176" s="229">
        <v>6</v>
      </c>
      <c r="BD176" s="229">
        <v>6</v>
      </c>
      <c r="BE176" s="231">
        <v>3121.2000000000007</v>
      </c>
      <c r="BF176" s="231">
        <v>0</v>
      </c>
      <c r="BG176" s="232">
        <v>90449.723684210505</v>
      </c>
      <c r="BH176" s="233">
        <v>37687.384868421046</v>
      </c>
      <c r="BI176" s="233">
        <v>30149.907894736836</v>
      </c>
      <c r="BJ176" s="233">
        <v>22612.430921052626</v>
      </c>
      <c r="BK176" s="234">
        <v>0</v>
      </c>
      <c r="BL176" s="233">
        <v>0</v>
      </c>
      <c r="BY176" s="235"/>
      <c r="BZ176" s="235"/>
      <c r="CA176" s="235"/>
    </row>
    <row r="177" spans="1:79" x14ac:dyDescent="0.3">
      <c r="A177" s="216">
        <v>3352</v>
      </c>
      <c r="B177" s="217" t="s">
        <v>459</v>
      </c>
      <c r="C177" s="216">
        <v>25</v>
      </c>
      <c r="D177" s="216">
        <v>21</v>
      </c>
      <c r="E177" s="216">
        <v>19</v>
      </c>
      <c r="F177" s="216">
        <v>2</v>
      </c>
      <c r="G177" s="216">
        <v>3</v>
      </c>
      <c r="H177" s="216">
        <v>4</v>
      </c>
      <c r="I177" s="216">
        <v>375</v>
      </c>
      <c r="J177" s="216">
        <v>315</v>
      </c>
      <c r="K177" s="216">
        <v>285</v>
      </c>
      <c r="L177" s="216">
        <v>30</v>
      </c>
      <c r="M177" s="216">
        <v>45</v>
      </c>
      <c r="N177" s="216">
        <v>60</v>
      </c>
      <c r="O177" s="216">
        <v>0</v>
      </c>
      <c r="P177" s="216">
        <v>0</v>
      </c>
      <c r="Q177" s="216">
        <v>0</v>
      </c>
      <c r="R177" s="216">
        <v>0</v>
      </c>
      <c r="S177" s="216">
        <v>0</v>
      </c>
      <c r="T177" s="216">
        <v>0</v>
      </c>
      <c r="U177" s="216">
        <v>6</v>
      </c>
      <c r="V177" s="216">
        <v>6</v>
      </c>
      <c r="W177" s="216">
        <v>6</v>
      </c>
      <c r="X177" s="216">
        <v>0</v>
      </c>
      <c r="Y177" s="216">
        <v>0</v>
      </c>
      <c r="Z177" s="216">
        <v>90</v>
      </c>
      <c r="AA177" s="216">
        <v>0</v>
      </c>
      <c r="AB177" s="216">
        <v>0</v>
      </c>
      <c r="AC177" s="216">
        <v>0</v>
      </c>
      <c r="AD177" s="228">
        <v>76259.400000000009</v>
      </c>
      <c r="AE177" s="229">
        <v>0</v>
      </c>
      <c r="AF177" s="229">
        <v>15</v>
      </c>
      <c r="AG177" s="229">
        <v>75</v>
      </c>
      <c r="AH177" s="229">
        <v>15</v>
      </c>
      <c r="AI177" s="229">
        <v>30</v>
      </c>
      <c r="AJ177" s="229">
        <v>45</v>
      </c>
      <c r="AK177" s="229">
        <v>0</v>
      </c>
      <c r="AL177" s="229">
        <v>30</v>
      </c>
      <c r="AM177" s="229">
        <v>60</v>
      </c>
      <c r="AN177" s="229">
        <v>15</v>
      </c>
      <c r="AO177" s="229">
        <v>75</v>
      </c>
      <c r="AP177" s="229">
        <v>180</v>
      </c>
      <c r="AQ177" s="228">
        <v>118.95</v>
      </c>
      <c r="AR177" s="228">
        <v>274.05</v>
      </c>
      <c r="AS177" s="228">
        <v>182.4</v>
      </c>
      <c r="AT177" s="228">
        <v>575.4</v>
      </c>
      <c r="AU177" s="229">
        <v>0</v>
      </c>
      <c r="AV177" s="229">
        <v>0</v>
      </c>
      <c r="AW177" s="229">
        <v>6</v>
      </c>
      <c r="AX177" s="229">
        <v>6</v>
      </c>
      <c r="AY177" s="219">
        <v>413.05263157894734</v>
      </c>
      <c r="AZ177" s="230">
        <v>0</v>
      </c>
      <c r="BA177" s="228">
        <v>77247.85263157895</v>
      </c>
      <c r="BB177" s="229">
        <v>0</v>
      </c>
      <c r="BC177" s="229">
        <v>0</v>
      </c>
      <c r="BD177" s="229">
        <v>6</v>
      </c>
      <c r="BE177" s="231">
        <v>734.40000000000009</v>
      </c>
      <c r="BF177" s="231">
        <v>0</v>
      </c>
      <c r="BG177" s="232">
        <v>77982.252631578944</v>
      </c>
      <c r="BH177" s="233">
        <v>32492.605263157893</v>
      </c>
      <c r="BI177" s="233">
        <v>25994.084210526315</v>
      </c>
      <c r="BJ177" s="233">
        <v>19495.563157894736</v>
      </c>
      <c r="BK177" s="234">
        <v>0</v>
      </c>
      <c r="BL177" s="233">
        <v>0</v>
      </c>
      <c r="BY177" s="235"/>
      <c r="BZ177" s="235"/>
      <c r="CA177" s="235"/>
    </row>
    <row r="178" spans="1:79" x14ac:dyDescent="0.3">
      <c r="A178" s="216">
        <v>3359</v>
      </c>
      <c r="B178" s="217" t="s">
        <v>460</v>
      </c>
      <c r="C178" s="216">
        <v>21</v>
      </c>
      <c r="D178" s="216">
        <v>15</v>
      </c>
      <c r="E178" s="216">
        <v>15</v>
      </c>
      <c r="F178" s="216">
        <v>0</v>
      </c>
      <c r="G178" s="216">
        <v>0</v>
      </c>
      <c r="H178" s="216">
        <v>3</v>
      </c>
      <c r="I178" s="216">
        <v>315</v>
      </c>
      <c r="J178" s="216">
        <v>225</v>
      </c>
      <c r="K178" s="216">
        <v>225</v>
      </c>
      <c r="L178" s="216">
        <v>0</v>
      </c>
      <c r="M178" s="216">
        <v>0</v>
      </c>
      <c r="N178" s="216">
        <v>0</v>
      </c>
      <c r="O178" s="216">
        <v>0</v>
      </c>
      <c r="P178" s="216">
        <v>0</v>
      </c>
      <c r="Q178" s="216">
        <v>0</v>
      </c>
      <c r="R178" s="216">
        <v>0</v>
      </c>
      <c r="S178" s="216">
        <v>0</v>
      </c>
      <c r="T178" s="216">
        <v>0</v>
      </c>
      <c r="U178" s="216">
        <v>0</v>
      </c>
      <c r="V178" s="216">
        <v>0</v>
      </c>
      <c r="W178" s="216">
        <v>0</v>
      </c>
      <c r="X178" s="216">
        <v>105</v>
      </c>
      <c r="Y178" s="216">
        <v>45</v>
      </c>
      <c r="Z178" s="216">
        <v>0</v>
      </c>
      <c r="AA178" s="216">
        <v>0</v>
      </c>
      <c r="AB178" s="216">
        <v>0</v>
      </c>
      <c r="AC178" s="216">
        <v>0</v>
      </c>
      <c r="AD178" s="228">
        <v>52682.400000000001</v>
      </c>
      <c r="AE178" s="229">
        <v>150</v>
      </c>
      <c r="AF178" s="229">
        <v>105</v>
      </c>
      <c r="AG178" s="229">
        <v>15</v>
      </c>
      <c r="AH178" s="229">
        <v>60</v>
      </c>
      <c r="AI178" s="229">
        <v>105</v>
      </c>
      <c r="AJ178" s="229">
        <v>15</v>
      </c>
      <c r="AK178" s="229">
        <v>75</v>
      </c>
      <c r="AL178" s="229">
        <v>90</v>
      </c>
      <c r="AM178" s="229">
        <v>15</v>
      </c>
      <c r="AN178" s="229">
        <v>285</v>
      </c>
      <c r="AO178" s="229">
        <v>300</v>
      </c>
      <c r="AP178" s="229">
        <v>45</v>
      </c>
      <c r="AQ178" s="228">
        <v>2214.3000000000002</v>
      </c>
      <c r="AR178" s="228">
        <v>1104.8999999999999</v>
      </c>
      <c r="AS178" s="228">
        <v>45.6</v>
      </c>
      <c r="AT178" s="228">
        <v>3364.7999999999997</v>
      </c>
      <c r="AU178" s="229">
        <v>4</v>
      </c>
      <c r="AV178" s="229">
        <v>0</v>
      </c>
      <c r="AW178" s="229">
        <v>0</v>
      </c>
      <c r="AX178" s="229">
        <v>4</v>
      </c>
      <c r="AY178" s="219">
        <v>298.31578947368422</v>
      </c>
      <c r="AZ178" s="230">
        <v>0</v>
      </c>
      <c r="BA178" s="228">
        <v>56345.515789473691</v>
      </c>
      <c r="BB178" s="229">
        <v>7</v>
      </c>
      <c r="BC178" s="229">
        <v>3</v>
      </c>
      <c r="BD178" s="229">
        <v>0</v>
      </c>
      <c r="BE178" s="231">
        <v>1326.0000000000002</v>
      </c>
      <c r="BF178" s="231">
        <v>0</v>
      </c>
      <c r="BG178" s="232">
        <v>57671.515789473691</v>
      </c>
      <c r="BH178" s="233">
        <v>24029.798245614038</v>
      </c>
      <c r="BI178" s="233">
        <v>19223.83859649123</v>
      </c>
      <c r="BJ178" s="233">
        <v>14417.878947368423</v>
      </c>
      <c r="BK178" s="234">
        <v>0</v>
      </c>
      <c r="BL178" s="233">
        <v>0</v>
      </c>
      <c r="BY178" s="235"/>
      <c r="BZ178" s="235"/>
      <c r="CA178" s="235"/>
    </row>
    <row r="179" spans="1:79" x14ac:dyDescent="0.3">
      <c r="A179" s="216">
        <v>3361</v>
      </c>
      <c r="B179" s="217" t="s">
        <v>461</v>
      </c>
      <c r="C179" s="216">
        <v>20</v>
      </c>
      <c r="D179" s="216">
        <v>20</v>
      </c>
      <c r="E179" s="216">
        <v>20</v>
      </c>
      <c r="F179" s="216">
        <v>11</v>
      </c>
      <c r="G179" s="216">
        <v>9</v>
      </c>
      <c r="H179" s="216">
        <v>8</v>
      </c>
      <c r="I179" s="216">
        <v>300</v>
      </c>
      <c r="J179" s="216">
        <v>300</v>
      </c>
      <c r="K179" s="216">
        <v>300</v>
      </c>
      <c r="L179" s="216">
        <v>165</v>
      </c>
      <c r="M179" s="216">
        <v>135</v>
      </c>
      <c r="N179" s="216">
        <v>120</v>
      </c>
      <c r="O179" s="216">
        <v>0</v>
      </c>
      <c r="P179" s="216">
        <v>0</v>
      </c>
      <c r="Q179" s="216">
        <v>0</v>
      </c>
      <c r="R179" s="216">
        <v>0</v>
      </c>
      <c r="S179" s="216">
        <v>0</v>
      </c>
      <c r="T179" s="216">
        <v>0</v>
      </c>
      <c r="U179" s="216">
        <v>8</v>
      </c>
      <c r="V179" s="216">
        <v>8</v>
      </c>
      <c r="W179" s="216">
        <v>8</v>
      </c>
      <c r="X179" s="216">
        <v>105</v>
      </c>
      <c r="Y179" s="216">
        <v>105</v>
      </c>
      <c r="Z179" s="216">
        <v>120</v>
      </c>
      <c r="AA179" s="216">
        <v>0</v>
      </c>
      <c r="AB179" s="216">
        <v>0</v>
      </c>
      <c r="AC179" s="216">
        <v>0</v>
      </c>
      <c r="AD179" s="228">
        <v>90649.499999999985</v>
      </c>
      <c r="AE179" s="229">
        <v>75</v>
      </c>
      <c r="AF179" s="229">
        <v>45</v>
      </c>
      <c r="AG179" s="229">
        <v>90</v>
      </c>
      <c r="AH179" s="229">
        <v>30</v>
      </c>
      <c r="AI179" s="229">
        <v>135</v>
      </c>
      <c r="AJ179" s="229">
        <v>105</v>
      </c>
      <c r="AK179" s="229">
        <v>30</v>
      </c>
      <c r="AL179" s="229">
        <v>135</v>
      </c>
      <c r="AM179" s="229">
        <v>105</v>
      </c>
      <c r="AN179" s="229">
        <v>135</v>
      </c>
      <c r="AO179" s="229">
        <v>315</v>
      </c>
      <c r="AP179" s="229">
        <v>300</v>
      </c>
      <c r="AQ179" s="228">
        <v>1052.25</v>
      </c>
      <c r="AR179" s="228">
        <v>1148.4000000000001</v>
      </c>
      <c r="AS179" s="228">
        <v>303.60000000000002</v>
      </c>
      <c r="AT179" s="228">
        <v>2504.25</v>
      </c>
      <c r="AU179" s="229">
        <v>7</v>
      </c>
      <c r="AV179" s="229">
        <v>7</v>
      </c>
      <c r="AW179" s="229">
        <v>8</v>
      </c>
      <c r="AX179" s="229">
        <v>22</v>
      </c>
      <c r="AY179" s="219">
        <v>1594.8421052631577</v>
      </c>
      <c r="AZ179" s="230">
        <v>0</v>
      </c>
      <c r="BA179" s="228">
        <v>94748.592105263146</v>
      </c>
      <c r="BB179" s="229">
        <v>7</v>
      </c>
      <c r="BC179" s="229">
        <v>7</v>
      </c>
      <c r="BD179" s="229">
        <v>8</v>
      </c>
      <c r="BE179" s="231">
        <v>2835.6000000000004</v>
      </c>
      <c r="BF179" s="231">
        <v>0</v>
      </c>
      <c r="BG179" s="232">
        <v>97584.192105263151</v>
      </c>
      <c r="BH179" s="233">
        <v>40660.080043859649</v>
      </c>
      <c r="BI179" s="233">
        <v>32528.064035087718</v>
      </c>
      <c r="BJ179" s="233">
        <v>24396.048026315788</v>
      </c>
      <c r="BK179" s="234">
        <v>0</v>
      </c>
      <c r="BL179" s="233">
        <v>0</v>
      </c>
      <c r="BY179" s="235"/>
      <c r="BZ179" s="235"/>
      <c r="CA179" s="235"/>
    </row>
    <row r="180" spans="1:79" x14ac:dyDescent="0.3">
      <c r="A180" s="216">
        <v>3363</v>
      </c>
      <c r="B180" s="217" t="s">
        <v>462</v>
      </c>
      <c r="C180" s="216">
        <v>27</v>
      </c>
      <c r="D180" s="216">
        <v>17</v>
      </c>
      <c r="E180" s="216">
        <v>19</v>
      </c>
      <c r="F180" s="216">
        <v>0</v>
      </c>
      <c r="G180" s="216">
        <v>0</v>
      </c>
      <c r="H180" s="216">
        <v>0</v>
      </c>
      <c r="I180" s="216">
        <v>405</v>
      </c>
      <c r="J180" s="216">
        <v>255</v>
      </c>
      <c r="K180" s="216">
        <v>285</v>
      </c>
      <c r="L180" s="216">
        <v>0</v>
      </c>
      <c r="M180" s="216">
        <v>0</v>
      </c>
      <c r="N180" s="216">
        <v>0</v>
      </c>
      <c r="O180" s="216">
        <v>0</v>
      </c>
      <c r="P180" s="216">
        <v>0</v>
      </c>
      <c r="Q180" s="216">
        <v>0</v>
      </c>
      <c r="R180" s="216">
        <v>0</v>
      </c>
      <c r="S180" s="216">
        <v>0</v>
      </c>
      <c r="T180" s="216">
        <v>0</v>
      </c>
      <c r="U180" s="216">
        <v>2</v>
      </c>
      <c r="V180" s="216">
        <v>2</v>
      </c>
      <c r="W180" s="216">
        <v>2</v>
      </c>
      <c r="X180" s="216">
        <v>75</v>
      </c>
      <c r="Y180" s="216">
        <v>30</v>
      </c>
      <c r="Z180" s="216">
        <v>30</v>
      </c>
      <c r="AA180" s="216">
        <v>0</v>
      </c>
      <c r="AB180" s="216">
        <v>0</v>
      </c>
      <c r="AC180" s="216">
        <v>0</v>
      </c>
      <c r="AD180" s="228">
        <v>65202.599999999991</v>
      </c>
      <c r="AE180" s="229">
        <v>15</v>
      </c>
      <c r="AF180" s="229">
        <v>45</v>
      </c>
      <c r="AG180" s="229">
        <v>0</v>
      </c>
      <c r="AH180" s="229">
        <v>15</v>
      </c>
      <c r="AI180" s="229">
        <v>0</v>
      </c>
      <c r="AJ180" s="229">
        <v>30</v>
      </c>
      <c r="AK180" s="229">
        <v>30</v>
      </c>
      <c r="AL180" s="229">
        <v>0</v>
      </c>
      <c r="AM180" s="229">
        <v>30</v>
      </c>
      <c r="AN180" s="229">
        <v>60</v>
      </c>
      <c r="AO180" s="229">
        <v>45</v>
      </c>
      <c r="AP180" s="229">
        <v>60</v>
      </c>
      <c r="AQ180" s="228">
        <v>457.5</v>
      </c>
      <c r="AR180" s="228">
        <v>169.64999999999998</v>
      </c>
      <c r="AS180" s="228">
        <v>60</v>
      </c>
      <c r="AT180" s="228">
        <v>687.15</v>
      </c>
      <c r="AU180" s="229">
        <v>4</v>
      </c>
      <c r="AV180" s="229">
        <v>2</v>
      </c>
      <c r="AW180" s="229">
        <v>2</v>
      </c>
      <c r="AX180" s="229">
        <v>8</v>
      </c>
      <c r="AY180" s="219">
        <v>585.15789473684208</v>
      </c>
      <c r="AZ180" s="230">
        <v>0</v>
      </c>
      <c r="BA180" s="228">
        <v>66474.907894736825</v>
      </c>
      <c r="BB180" s="229">
        <v>5</v>
      </c>
      <c r="BC180" s="229">
        <v>2</v>
      </c>
      <c r="BD180" s="229">
        <v>2</v>
      </c>
      <c r="BE180" s="231">
        <v>1173.0000000000002</v>
      </c>
      <c r="BF180" s="231">
        <v>0</v>
      </c>
      <c r="BG180" s="232">
        <v>67647.907894736825</v>
      </c>
      <c r="BH180" s="233">
        <v>28186.62828947368</v>
      </c>
      <c r="BI180" s="233">
        <v>22549.302631578943</v>
      </c>
      <c r="BJ180" s="233">
        <v>16911.976973684206</v>
      </c>
      <c r="BK180" s="234">
        <v>0</v>
      </c>
      <c r="BL180" s="233">
        <v>0</v>
      </c>
      <c r="BY180" s="235"/>
      <c r="BZ180" s="235"/>
      <c r="CA180" s="235"/>
    </row>
    <row r="181" spans="1:79" x14ac:dyDescent="0.3">
      <c r="A181" s="216">
        <v>3366</v>
      </c>
      <c r="B181" s="217" t="s">
        <v>463</v>
      </c>
      <c r="C181" s="216">
        <v>12</v>
      </c>
      <c r="D181" s="216">
        <v>8</v>
      </c>
      <c r="E181" s="216">
        <v>9</v>
      </c>
      <c r="F181" s="216">
        <v>0</v>
      </c>
      <c r="G181" s="216">
        <v>0</v>
      </c>
      <c r="H181" s="216">
        <v>0</v>
      </c>
      <c r="I181" s="216">
        <v>180</v>
      </c>
      <c r="J181" s="216">
        <v>120</v>
      </c>
      <c r="K181" s="216">
        <v>135</v>
      </c>
      <c r="L181" s="216">
        <v>0</v>
      </c>
      <c r="M181" s="216">
        <v>0</v>
      </c>
      <c r="N181" s="216">
        <v>0</v>
      </c>
      <c r="O181" s="216">
        <v>0</v>
      </c>
      <c r="P181" s="216">
        <v>0</v>
      </c>
      <c r="Q181" s="216">
        <v>0</v>
      </c>
      <c r="R181" s="216">
        <v>0</v>
      </c>
      <c r="S181" s="216">
        <v>0</v>
      </c>
      <c r="T181" s="216">
        <v>0</v>
      </c>
      <c r="U181" s="216">
        <v>6</v>
      </c>
      <c r="V181" s="216">
        <v>6</v>
      </c>
      <c r="W181" s="216">
        <v>6</v>
      </c>
      <c r="X181" s="216">
        <v>120</v>
      </c>
      <c r="Y181" s="216">
        <v>75</v>
      </c>
      <c r="Z181" s="216">
        <v>90</v>
      </c>
      <c r="AA181" s="216">
        <v>0</v>
      </c>
      <c r="AB181" s="216">
        <v>0</v>
      </c>
      <c r="AC181" s="216">
        <v>0</v>
      </c>
      <c r="AD181" s="228">
        <v>29999.7</v>
      </c>
      <c r="AE181" s="229">
        <v>150</v>
      </c>
      <c r="AF181" s="229">
        <v>15</v>
      </c>
      <c r="AG181" s="229">
        <v>15</v>
      </c>
      <c r="AH181" s="229">
        <v>90</v>
      </c>
      <c r="AI181" s="229">
        <v>15</v>
      </c>
      <c r="AJ181" s="229">
        <v>0</v>
      </c>
      <c r="AK181" s="229">
        <v>90</v>
      </c>
      <c r="AL181" s="229">
        <v>30</v>
      </c>
      <c r="AM181" s="229">
        <v>0</v>
      </c>
      <c r="AN181" s="229">
        <v>330</v>
      </c>
      <c r="AO181" s="229">
        <v>60</v>
      </c>
      <c r="AP181" s="229">
        <v>15</v>
      </c>
      <c r="AQ181" s="228">
        <v>2562</v>
      </c>
      <c r="AR181" s="228">
        <v>217.5</v>
      </c>
      <c r="AS181" s="228">
        <v>15.6</v>
      </c>
      <c r="AT181" s="228">
        <v>2795.1</v>
      </c>
      <c r="AU181" s="229">
        <v>0</v>
      </c>
      <c r="AV181" s="229">
        <v>0</v>
      </c>
      <c r="AW181" s="229">
        <v>6</v>
      </c>
      <c r="AX181" s="229">
        <v>6</v>
      </c>
      <c r="AY181" s="219">
        <v>413.05263157894734</v>
      </c>
      <c r="AZ181" s="230">
        <v>0</v>
      </c>
      <c r="BA181" s="228">
        <v>33207.85263157895</v>
      </c>
      <c r="BB181" s="229">
        <v>8</v>
      </c>
      <c r="BC181" s="229">
        <v>5</v>
      </c>
      <c r="BD181" s="229">
        <v>6</v>
      </c>
      <c r="BE181" s="231">
        <v>2458.2000000000003</v>
      </c>
      <c r="BF181" s="231">
        <v>0</v>
      </c>
      <c r="BG181" s="232">
        <v>35666.052631578947</v>
      </c>
      <c r="BH181" s="233">
        <v>14860.855263157893</v>
      </c>
      <c r="BI181" s="233">
        <v>11888.684210526315</v>
      </c>
      <c r="BJ181" s="233">
        <v>8916.5131578947367</v>
      </c>
      <c r="BK181" s="234">
        <v>0</v>
      </c>
      <c r="BL181" s="233">
        <v>0</v>
      </c>
      <c r="BY181" s="235"/>
      <c r="BZ181" s="235"/>
      <c r="CA181" s="235"/>
    </row>
    <row r="182" spans="1:79" x14ac:dyDescent="0.3">
      <c r="A182" s="216">
        <v>3367</v>
      </c>
      <c r="B182" s="217" t="s">
        <v>464</v>
      </c>
      <c r="C182" s="216">
        <v>26</v>
      </c>
      <c r="D182" s="216">
        <v>25</v>
      </c>
      <c r="E182" s="216">
        <v>26</v>
      </c>
      <c r="F182" s="216">
        <v>14</v>
      </c>
      <c r="G182" s="216">
        <v>12</v>
      </c>
      <c r="H182" s="216">
        <v>13</v>
      </c>
      <c r="I182" s="216">
        <v>390</v>
      </c>
      <c r="J182" s="216">
        <v>375</v>
      </c>
      <c r="K182" s="216">
        <v>390</v>
      </c>
      <c r="L182" s="216">
        <v>210</v>
      </c>
      <c r="M182" s="216">
        <v>180</v>
      </c>
      <c r="N182" s="216">
        <v>195</v>
      </c>
      <c r="O182" s="216">
        <v>0</v>
      </c>
      <c r="P182" s="216">
        <v>0</v>
      </c>
      <c r="Q182" s="216">
        <v>0</v>
      </c>
      <c r="R182" s="216">
        <v>0</v>
      </c>
      <c r="S182" s="216">
        <v>0</v>
      </c>
      <c r="T182" s="216">
        <v>0</v>
      </c>
      <c r="U182" s="216">
        <v>6</v>
      </c>
      <c r="V182" s="216">
        <v>6</v>
      </c>
      <c r="W182" s="216">
        <v>6</v>
      </c>
      <c r="X182" s="216">
        <v>90</v>
      </c>
      <c r="Y182" s="216">
        <v>75</v>
      </c>
      <c r="Z182" s="216">
        <v>90</v>
      </c>
      <c r="AA182" s="216">
        <v>30</v>
      </c>
      <c r="AB182" s="216">
        <v>30</v>
      </c>
      <c r="AC182" s="216">
        <v>30</v>
      </c>
      <c r="AD182" s="228">
        <v>119592.3</v>
      </c>
      <c r="AE182" s="229">
        <v>210</v>
      </c>
      <c r="AF182" s="229">
        <v>0</v>
      </c>
      <c r="AG182" s="229">
        <v>30</v>
      </c>
      <c r="AH182" s="229">
        <v>210</v>
      </c>
      <c r="AI182" s="229">
        <v>0</v>
      </c>
      <c r="AJ182" s="229">
        <v>75</v>
      </c>
      <c r="AK182" s="229">
        <v>225</v>
      </c>
      <c r="AL182" s="229">
        <v>0</v>
      </c>
      <c r="AM182" s="229">
        <v>75</v>
      </c>
      <c r="AN182" s="229">
        <v>645</v>
      </c>
      <c r="AO182" s="229">
        <v>0</v>
      </c>
      <c r="AP182" s="229">
        <v>180</v>
      </c>
      <c r="AQ182" s="228">
        <v>4977.6000000000004</v>
      </c>
      <c r="AR182" s="228">
        <v>0</v>
      </c>
      <c r="AS182" s="228">
        <v>181.2</v>
      </c>
      <c r="AT182" s="228">
        <v>5158.8</v>
      </c>
      <c r="AU182" s="229">
        <v>6</v>
      </c>
      <c r="AV182" s="229">
        <v>5</v>
      </c>
      <c r="AW182" s="229">
        <v>6</v>
      </c>
      <c r="AX182" s="229">
        <v>17</v>
      </c>
      <c r="AY182" s="219">
        <v>1233.421052631579</v>
      </c>
      <c r="AZ182" s="230">
        <v>0</v>
      </c>
      <c r="BA182" s="228">
        <v>125984.52105263158</v>
      </c>
      <c r="BB182" s="229">
        <v>6</v>
      </c>
      <c r="BC182" s="229">
        <v>5</v>
      </c>
      <c r="BD182" s="229">
        <v>6</v>
      </c>
      <c r="BE182" s="231">
        <v>2193.0000000000005</v>
      </c>
      <c r="BF182" s="231">
        <v>0</v>
      </c>
      <c r="BG182" s="232">
        <v>128177.52105263158</v>
      </c>
      <c r="BH182" s="233">
        <v>53407.300438596496</v>
      </c>
      <c r="BI182" s="233">
        <v>42725.840350877195</v>
      </c>
      <c r="BJ182" s="233">
        <v>32044.380263157895</v>
      </c>
      <c r="BK182" s="234">
        <v>0</v>
      </c>
      <c r="BL182" s="233">
        <v>0</v>
      </c>
      <c r="BY182" s="235"/>
      <c r="BZ182" s="235"/>
      <c r="CA182" s="235"/>
    </row>
    <row r="183" spans="1:79" x14ac:dyDescent="0.3">
      <c r="A183" s="216">
        <v>3372</v>
      </c>
      <c r="B183" s="217" t="s">
        <v>465</v>
      </c>
      <c r="C183" s="216">
        <v>58</v>
      </c>
      <c r="D183" s="216">
        <v>48</v>
      </c>
      <c r="E183" s="216">
        <v>50</v>
      </c>
      <c r="F183" s="216">
        <v>6</v>
      </c>
      <c r="G183" s="216">
        <v>3</v>
      </c>
      <c r="H183" s="216">
        <v>6</v>
      </c>
      <c r="I183" s="216">
        <v>862.5</v>
      </c>
      <c r="J183" s="216">
        <v>720</v>
      </c>
      <c r="K183" s="216">
        <v>750</v>
      </c>
      <c r="L183" s="216">
        <v>90</v>
      </c>
      <c r="M183" s="216">
        <v>45</v>
      </c>
      <c r="N183" s="216">
        <v>90</v>
      </c>
      <c r="O183" s="216">
        <v>0</v>
      </c>
      <c r="P183" s="216">
        <v>0</v>
      </c>
      <c r="Q183" s="216">
        <v>0</v>
      </c>
      <c r="R183" s="216">
        <v>0</v>
      </c>
      <c r="S183" s="216">
        <v>0</v>
      </c>
      <c r="T183" s="216">
        <v>0</v>
      </c>
      <c r="U183" s="216">
        <v>24</v>
      </c>
      <c r="V183" s="216">
        <v>24</v>
      </c>
      <c r="W183" s="216">
        <v>24</v>
      </c>
      <c r="X183" s="216">
        <v>495</v>
      </c>
      <c r="Y183" s="216">
        <v>345</v>
      </c>
      <c r="Z183" s="216">
        <v>360</v>
      </c>
      <c r="AA183" s="216">
        <v>15</v>
      </c>
      <c r="AB183" s="216">
        <v>15</v>
      </c>
      <c r="AC183" s="216">
        <v>15</v>
      </c>
      <c r="AD183" s="228">
        <v>176055.14999999997</v>
      </c>
      <c r="AE183" s="229">
        <v>120</v>
      </c>
      <c r="AF183" s="229">
        <v>120</v>
      </c>
      <c r="AG183" s="229">
        <v>330</v>
      </c>
      <c r="AH183" s="229">
        <v>105</v>
      </c>
      <c r="AI183" s="229">
        <v>60</v>
      </c>
      <c r="AJ183" s="229">
        <v>405</v>
      </c>
      <c r="AK183" s="229">
        <v>120</v>
      </c>
      <c r="AL183" s="229">
        <v>90</v>
      </c>
      <c r="AM183" s="229">
        <v>405</v>
      </c>
      <c r="AN183" s="229">
        <v>345</v>
      </c>
      <c r="AO183" s="229">
        <v>270</v>
      </c>
      <c r="AP183" s="229">
        <v>1140</v>
      </c>
      <c r="AQ183" s="228">
        <v>2662.65</v>
      </c>
      <c r="AR183" s="228">
        <v>991.8</v>
      </c>
      <c r="AS183" s="228">
        <v>1153.2</v>
      </c>
      <c r="AT183" s="228">
        <v>4807.6499999999996</v>
      </c>
      <c r="AU183" s="229">
        <v>33</v>
      </c>
      <c r="AV183" s="229">
        <v>20</v>
      </c>
      <c r="AW183" s="229">
        <v>24</v>
      </c>
      <c r="AX183" s="229">
        <v>77</v>
      </c>
      <c r="AY183" s="219">
        <v>5604.894736842105</v>
      </c>
      <c r="AZ183" s="230">
        <v>0</v>
      </c>
      <c r="BA183" s="228">
        <v>186467.69473684207</v>
      </c>
      <c r="BB183" s="229">
        <v>33</v>
      </c>
      <c r="BC183" s="229">
        <v>23</v>
      </c>
      <c r="BD183" s="229">
        <v>24</v>
      </c>
      <c r="BE183" s="231">
        <v>10363.200000000003</v>
      </c>
      <c r="BF183" s="231">
        <v>0</v>
      </c>
      <c r="BG183" s="232">
        <v>196830.89473684208</v>
      </c>
      <c r="BH183" s="233">
        <v>82012.872807017542</v>
      </c>
      <c r="BI183" s="233">
        <v>65610.298245614031</v>
      </c>
      <c r="BJ183" s="233">
        <v>49207.723684210519</v>
      </c>
      <c r="BK183" s="234">
        <v>0</v>
      </c>
      <c r="BL183" s="233">
        <v>0</v>
      </c>
      <c r="BY183" s="235"/>
      <c r="BZ183" s="235"/>
      <c r="CA183" s="235"/>
    </row>
    <row r="184" spans="1:79" x14ac:dyDescent="0.3">
      <c r="A184" s="216">
        <v>3377</v>
      </c>
      <c r="B184" s="217" t="s">
        <v>466</v>
      </c>
      <c r="C184" s="216">
        <v>20</v>
      </c>
      <c r="D184" s="216">
        <v>17</v>
      </c>
      <c r="E184" s="216">
        <v>19</v>
      </c>
      <c r="F184" s="216">
        <v>0</v>
      </c>
      <c r="G184" s="216">
        <v>0</v>
      </c>
      <c r="H184" s="216">
        <v>0</v>
      </c>
      <c r="I184" s="216">
        <v>300</v>
      </c>
      <c r="J184" s="216">
        <v>255</v>
      </c>
      <c r="K184" s="216">
        <v>285</v>
      </c>
      <c r="L184" s="216">
        <v>0</v>
      </c>
      <c r="M184" s="216">
        <v>0</v>
      </c>
      <c r="N184" s="216">
        <v>0</v>
      </c>
      <c r="O184" s="216">
        <v>0</v>
      </c>
      <c r="P184" s="216">
        <v>0</v>
      </c>
      <c r="Q184" s="216">
        <v>0</v>
      </c>
      <c r="R184" s="216">
        <v>0</v>
      </c>
      <c r="S184" s="216">
        <v>0</v>
      </c>
      <c r="T184" s="216">
        <v>0</v>
      </c>
      <c r="U184" s="216">
        <v>12</v>
      </c>
      <c r="V184" s="216">
        <v>12</v>
      </c>
      <c r="W184" s="216">
        <v>12</v>
      </c>
      <c r="X184" s="216">
        <v>180</v>
      </c>
      <c r="Y184" s="216">
        <v>180</v>
      </c>
      <c r="Z184" s="216">
        <v>180</v>
      </c>
      <c r="AA184" s="216">
        <v>0</v>
      </c>
      <c r="AB184" s="216">
        <v>0</v>
      </c>
      <c r="AC184" s="216">
        <v>0</v>
      </c>
      <c r="AD184" s="228">
        <v>57804.3</v>
      </c>
      <c r="AE184" s="229">
        <v>195</v>
      </c>
      <c r="AF184" s="229">
        <v>60</v>
      </c>
      <c r="AG184" s="229">
        <v>15</v>
      </c>
      <c r="AH184" s="229">
        <v>150</v>
      </c>
      <c r="AI184" s="229">
        <v>60</v>
      </c>
      <c r="AJ184" s="229">
        <v>0</v>
      </c>
      <c r="AK184" s="229">
        <v>135</v>
      </c>
      <c r="AL184" s="229">
        <v>75</v>
      </c>
      <c r="AM184" s="229">
        <v>0</v>
      </c>
      <c r="AN184" s="229">
        <v>480</v>
      </c>
      <c r="AO184" s="229">
        <v>195</v>
      </c>
      <c r="AP184" s="229">
        <v>15</v>
      </c>
      <c r="AQ184" s="228">
        <v>3724.05</v>
      </c>
      <c r="AR184" s="228">
        <v>713.4</v>
      </c>
      <c r="AS184" s="228">
        <v>15.6</v>
      </c>
      <c r="AT184" s="228">
        <v>4453.05</v>
      </c>
      <c r="AU184" s="229">
        <v>0</v>
      </c>
      <c r="AV184" s="229">
        <v>0</v>
      </c>
      <c r="AW184" s="229">
        <v>0</v>
      </c>
      <c r="AX184" s="229">
        <v>0</v>
      </c>
      <c r="AY184" s="219">
        <v>0</v>
      </c>
      <c r="AZ184" s="230">
        <v>0</v>
      </c>
      <c r="BA184" s="228">
        <v>62257.350000000006</v>
      </c>
      <c r="BB184" s="229">
        <v>12</v>
      </c>
      <c r="BC184" s="229">
        <v>12</v>
      </c>
      <c r="BD184" s="229">
        <v>12</v>
      </c>
      <c r="BE184" s="231">
        <v>4651.2000000000007</v>
      </c>
      <c r="BF184" s="231">
        <v>0</v>
      </c>
      <c r="BG184" s="232">
        <v>66908.55</v>
      </c>
      <c r="BH184" s="233">
        <v>27878.562500000004</v>
      </c>
      <c r="BI184" s="233">
        <v>22302.850000000002</v>
      </c>
      <c r="BJ184" s="233">
        <v>16727.137500000001</v>
      </c>
      <c r="BK184" s="234">
        <v>0</v>
      </c>
      <c r="BL184" s="233">
        <v>0</v>
      </c>
      <c r="BY184" s="235"/>
      <c r="BZ184" s="235"/>
      <c r="CA184" s="235"/>
    </row>
    <row r="185" spans="1:79" x14ac:dyDescent="0.3">
      <c r="A185" s="216">
        <v>3386</v>
      </c>
      <c r="B185" s="217" t="s">
        <v>467</v>
      </c>
      <c r="C185" s="216">
        <v>27</v>
      </c>
      <c r="D185" s="216">
        <v>27</v>
      </c>
      <c r="E185" s="216">
        <v>29</v>
      </c>
      <c r="F185" s="216">
        <v>6</v>
      </c>
      <c r="G185" s="216">
        <v>6</v>
      </c>
      <c r="H185" s="216">
        <v>6</v>
      </c>
      <c r="I185" s="216">
        <v>405</v>
      </c>
      <c r="J185" s="216">
        <v>405</v>
      </c>
      <c r="K185" s="216">
        <v>435</v>
      </c>
      <c r="L185" s="216">
        <v>90</v>
      </c>
      <c r="M185" s="216">
        <v>90</v>
      </c>
      <c r="N185" s="216">
        <v>90</v>
      </c>
      <c r="O185" s="216">
        <v>0</v>
      </c>
      <c r="P185" s="216">
        <v>0</v>
      </c>
      <c r="Q185" s="216">
        <v>0</v>
      </c>
      <c r="R185" s="216">
        <v>0</v>
      </c>
      <c r="S185" s="216">
        <v>0</v>
      </c>
      <c r="T185" s="216">
        <v>0</v>
      </c>
      <c r="U185" s="216">
        <v>11</v>
      </c>
      <c r="V185" s="216">
        <v>11</v>
      </c>
      <c r="W185" s="216">
        <v>11</v>
      </c>
      <c r="X185" s="216">
        <v>0</v>
      </c>
      <c r="Y185" s="216">
        <v>165</v>
      </c>
      <c r="Z185" s="216">
        <v>165</v>
      </c>
      <c r="AA185" s="216">
        <v>15</v>
      </c>
      <c r="AB185" s="216">
        <v>15</v>
      </c>
      <c r="AC185" s="216">
        <v>15</v>
      </c>
      <c r="AD185" s="228">
        <v>104063.99999999999</v>
      </c>
      <c r="AE185" s="229">
        <v>60</v>
      </c>
      <c r="AF185" s="229">
        <v>210</v>
      </c>
      <c r="AG185" s="229">
        <v>60</v>
      </c>
      <c r="AH185" s="229">
        <v>45</v>
      </c>
      <c r="AI185" s="229">
        <v>210</v>
      </c>
      <c r="AJ185" s="229">
        <v>75</v>
      </c>
      <c r="AK185" s="229">
        <v>60</v>
      </c>
      <c r="AL185" s="229">
        <v>210</v>
      </c>
      <c r="AM185" s="229">
        <v>75</v>
      </c>
      <c r="AN185" s="229">
        <v>165</v>
      </c>
      <c r="AO185" s="229">
        <v>630</v>
      </c>
      <c r="AP185" s="229">
        <v>210</v>
      </c>
      <c r="AQ185" s="228">
        <v>1271.8499999999999</v>
      </c>
      <c r="AR185" s="228">
        <v>2314.1999999999998</v>
      </c>
      <c r="AS185" s="228">
        <v>212.4</v>
      </c>
      <c r="AT185" s="228">
        <v>3798.45</v>
      </c>
      <c r="AU185" s="229">
        <v>0</v>
      </c>
      <c r="AV185" s="229">
        <v>11</v>
      </c>
      <c r="AW185" s="229">
        <v>11</v>
      </c>
      <c r="AX185" s="229">
        <v>22</v>
      </c>
      <c r="AY185" s="219">
        <v>1577.6315789473683</v>
      </c>
      <c r="AZ185" s="230">
        <v>0</v>
      </c>
      <c r="BA185" s="228">
        <v>109440.08157894736</v>
      </c>
      <c r="BB185" s="229">
        <v>0</v>
      </c>
      <c r="BC185" s="229">
        <v>11</v>
      </c>
      <c r="BD185" s="229">
        <v>11</v>
      </c>
      <c r="BE185" s="231">
        <v>2805.0000000000005</v>
      </c>
      <c r="BF185" s="231">
        <v>0</v>
      </c>
      <c r="BG185" s="232">
        <v>112245.08157894736</v>
      </c>
      <c r="BH185" s="233">
        <v>46768.783991228061</v>
      </c>
      <c r="BI185" s="233">
        <v>37415.027192982452</v>
      </c>
      <c r="BJ185" s="233">
        <v>28061.270394736839</v>
      </c>
      <c r="BK185" s="234">
        <v>0</v>
      </c>
      <c r="BL185" s="233">
        <v>0</v>
      </c>
      <c r="BY185" s="235"/>
      <c r="BZ185" s="235"/>
      <c r="CA185" s="235"/>
    </row>
    <row r="186" spans="1:79" x14ac:dyDescent="0.3">
      <c r="A186" s="216">
        <v>3406</v>
      </c>
      <c r="B186" s="217" t="s">
        <v>468</v>
      </c>
      <c r="C186" s="216">
        <v>26</v>
      </c>
      <c r="D186" s="216">
        <v>22</v>
      </c>
      <c r="E186" s="216">
        <v>25</v>
      </c>
      <c r="F186" s="216">
        <v>0</v>
      </c>
      <c r="G186" s="216">
        <v>0</v>
      </c>
      <c r="H186" s="216">
        <v>0</v>
      </c>
      <c r="I186" s="216">
        <v>390</v>
      </c>
      <c r="J186" s="216">
        <v>330</v>
      </c>
      <c r="K186" s="216">
        <v>375</v>
      </c>
      <c r="L186" s="216">
        <v>0</v>
      </c>
      <c r="M186" s="216">
        <v>0</v>
      </c>
      <c r="N186" s="216">
        <v>0</v>
      </c>
      <c r="O186" s="216">
        <v>0</v>
      </c>
      <c r="P186" s="216">
        <v>0</v>
      </c>
      <c r="Q186" s="216">
        <v>0</v>
      </c>
      <c r="R186" s="216">
        <v>0</v>
      </c>
      <c r="S186" s="216">
        <v>0</v>
      </c>
      <c r="T186" s="216">
        <v>0</v>
      </c>
      <c r="U186" s="216">
        <v>11</v>
      </c>
      <c r="V186" s="216">
        <v>11</v>
      </c>
      <c r="W186" s="216">
        <v>11</v>
      </c>
      <c r="X186" s="216">
        <v>300</v>
      </c>
      <c r="Y186" s="216">
        <v>135</v>
      </c>
      <c r="Z186" s="216">
        <v>165</v>
      </c>
      <c r="AA186" s="216">
        <v>0</v>
      </c>
      <c r="AB186" s="216">
        <v>0</v>
      </c>
      <c r="AC186" s="216">
        <v>0</v>
      </c>
      <c r="AD186" s="228">
        <v>75365.100000000006</v>
      </c>
      <c r="AE186" s="229">
        <v>15</v>
      </c>
      <c r="AF186" s="229">
        <v>180</v>
      </c>
      <c r="AG186" s="229">
        <v>105</v>
      </c>
      <c r="AH186" s="229">
        <v>0</v>
      </c>
      <c r="AI186" s="229">
        <v>135</v>
      </c>
      <c r="AJ186" s="229">
        <v>75</v>
      </c>
      <c r="AK186" s="229">
        <v>0</v>
      </c>
      <c r="AL186" s="229">
        <v>135</v>
      </c>
      <c r="AM186" s="229">
        <v>60</v>
      </c>
      <c r="AN186" s="229">
        <v>15</v>
      </c>
      <c r="AO186" s="229">
        <v>450</v>
      </c>
      <c r="AP186" s="229">
        <v>240</v>
      </c>
      <c r="AQ186" s="228">
        <v>118.95</v>
      </c>
      <c r="AR186" s="228">
        <v>1657.35</v>
      </c>
      <c r="AS186" s="228">
        <v>244.8</v>
      </c>
      <c r="AT186" s="228">
        <v>2021.1</v>
      </c>
      <c r="AU186" s="229">
        <v>20</v>
      </c>
      <c r="AV186" s="229">
        <v>9</v>
      </c>
      <c r="AW186" s="229">
        <v>11</v>
      </c>
      <c r="AX186" s="229">
        <v>40</v>
      </c>
      <c r="AY186" s="219">
        <v>2920.0526315789475</v>
      </c>
      <c r="AZ186" s="230">
        <v>0</v>
      </c>
      <c r="BA186" s="228">
        <v>80306.252631578958</v>
      </c>
      <c r="BB186" s="229">
        <v>20</v>
      </c>
      <c r="BC186" s="229">
        <v>9</v>
      </c>
      <c r="BD186" s="229">
        <v>11</v>
      </c>
      <c r="BE186" s="231">
        <v>5191.8000000000011</v>
      </c>
      <c r="BF186" s="231">
        <v>0</v>
      </c>
      <c r="BG186" s="232">
        <v>85498.052631578961</v>
      </c>
      <c r="BH186" s="233">
        <v>35624.188596491236</v>
      </c>
      <c r="BI186" s="233">
        <v>28499.350877192988</v>
      </c>
      <c r="BJ186" s="233">
        <v>21374.51315789474</v>
      </c>
      <c r="BK186" s="234">
        <v>0</v>
      </c>
      <c r="BL186" s="233">
        <v>0</v>
      </c>
      <c r="BY186" s="235"/>
      <c r="BZ186" s="235"/>
      <c r="CA186" s="235"/>
    </row>
    <row r="187" spans="1:79" x14ac:dyDescent="0.3">
      <c r="A187" s="216">
        <v>3411</v>
      </c>
      <c r="B187" s="217" t="s">
        <v>469</v>
      </c>
      <c r="C187" s="216">
        <v>26</v>
      </c>
      <c r="D187" s="216">
        <v>22</v>
      </c>
      <c r="E187" s="216">
        <v>34</v>
      </c>
      <c r="F187" s="216">
        <v>0</v>
      </c>
      <c r="G187" s="216">
        <v>0</v>
      </c>
      <c r="H187" s="216">
        <v>0</v>
      </c>
      <c r="I187" s="216">
        <v>390</v>
      </c>
      <c r="J187" s="216">
        <v>330</v>
      </c>
      <c r="K187" s="216">
        <v>510</v>
      </c>
      <c r="L187" s="216">
        <v>0</v>
      </c>
      <c r="M187" s="216">
        <v>0</v>
      </c>
      <c r="N187" s="216">
        <v>0</v>
      </c>
      <c r="O187" s="216">
        <v>0</v>
      </c>
      <c r="P187" s="216">
        <v>0</v>
      </c>
      <c r="Q187" s="216">
        <v>0</v>
      </c>
      <c r="R187" s="216">
        <v>0</v>
      </c>
      <c r="S187" s="216">
        <v>0</v>
      </c>
      <c r="T187" s="216">
        <v>0</v>
      </c>
      <c r="U187" s="216">
        <v>23</v>
      </c>
      <c r="V187" s="216">
        <v>23</v>
      </c>
      <c r="W187" s="216">
        <v>23</v>
      </c>
      <c r="X187" s="216">
        <v>330</v>
      </c>
      <c r="Y187" s="216">
        <v>195</v>
      </c>
      <c r="Z187" s="216">
        <v>345</v>
      </c>
      <c r="AA187" s="216">
        <v>0</v>
      </c>
      <c r="AB187" s="216">
        <v>0</v>
      </c>
      <c r="AC187" s="216">
        <v>0</v>
      </c>
      <c r="AD187" s="228">
        <v>84877.2</v>
      </c>
      <c r="AE187" s="229">
        <v>315</v>
      </c>
      <c r="AF187" s="229">
        <v>30</v>
      </c>
      <c r="AG187" s="229">
        <v>15</v>
      </c>
      <c r="AH187" s="229">
        <v>315</v>
      </c>
      <c r="AI187" s="229">
        <v>0</v>
      </c>
      <c r="AJ187" s="229">
        <v>15</v>
      </c>
      <c r="AK187" s="229">
        <v>465</v>
      </c>
      <c r="AL187" s="229">
        <v>15</v>
      </c>
      <c r="AM187" s="229">
        <v>30</v>
      </c>
      <c r="AN187" s="229">
        <v>1095</v>
      </c>
      <c r="AO187" s="229">
        <v>45</v>
      </c>
      <c r="AP187" s="229">
        <v>60</v>
      </c>
      <c r="AQ187" s="228">
        <v>8399.7000000000007</v>
      </c>
      <c r="AR187" s="228">
        <v>165.29999999999998</v>
      </c>
      <c r="AS187" s="228">
        <v>60</v>
      </c>
      <c r="AT187" s="228">
        <v>8625</v>
      </c>
      <c r="AU187" s="229">
        <v>22</v>
      </c>
      <c r="AV187" s="229">
        <v>13</v>
      </c>
      <c r="AW187" s="229">
        <v>23</v>
      </c>
      <c r="AX187" s="229">
        <v>58</v>
      </c>
      <c r="AY187" s="219">
        <v>4193.6315789473683</v>
      </c>
      <c r="AZ187" s="230">
        <v>0</v>
      </c>
      <c r="BA187" s="228">
        <v>97695.831578947371</v>
      </c>
      <c r="BB187" s="229">
        <v>22</v>
      </c>
      <c r="BC187" s="229">
        <v>13</v>
      </c>
      <c r="BD187" s="229">
        <v>23</v>
      </c>
      <c r="BE187" s="231">
        <v>7456.2000000000016</v>
      </c>
      <c r="BF187" s="231">
        <v>0</v>
      </c>
      <c r="BG187" s="232">
        <v>105152.03157894737</v>
      </c>
      <c r="BH187" s="233">
        <v>43813.346491228069</v>
      </c>
      <c r="BI187" s="233">
        <v>35050.677192982454</v>
      </c>
      <c r="BJ187" s="233">
        <v>26288.007894736838</v>
      </c>
      <c r="BK187" s="234">
        <v>0</v>
      </c>
      <c r="BL187" s="233">
        <v>0</v>
      </c>
      <c r="BY187" s="235"/>
      <c r="BZ187" s="235"/>
      <c r="CA187" s="235"/>
    </row>
    <row r="188" spans="1:79" x14ac:dyDescent="0.3">
      <c r="A188" s="216">
        <v>3412</v>
      </c>
      <c r="B188" s="217" t="s">
        <v>470</v>
      </c>
      <c r="C188" s="216">
        <v>52</v>
      </c>
      <c r="D188" s="216">
        <v>49</v>
      </c>
      <c r="E188" s="216">
        <v>52</v>
      </c>
      <c r="F188" s="216">
        <v>9</v>
      </c>
      <c r="G188" s="216">
        <v>2</v>
      </c>
      <c r="H188" s="216">
        <v>2</v>
      </c>
      <c r="I188" s="216">
        <v>780</v>
      </c>
      <c r="J188" s="216">
        <v>735</v>
      </c>
      <c r="K188" s="216">
        <v>780</v>
      </c>
      <c r="L188" s="216">
        <v>135</v>
      </c>
      <c r="M188" s="216">
        <v>30</v>
      </c>
      <c r="N188" s="216">
        <v>30</v>
      </c>
      <c r="O188" s="216">
        <v>0</v>
      </c>
      <c r="P188" s="216">
        <v>0</v>
      </c>
      <c r="Q188" s="216">
        <v>0</v>
      </c>
      <c r="R188" s="216">
        <v>0</v>
      </c>
      <c r="S188" s="216">
        <v>0</v>
      </c>
      <c r="T188" s="216">
        <v>0</v>
      </c>
      <c r="U188" s="216">
        <v>26</v>
      </c>
      <c r="V188" s="216">
        <v>26</v>
      </c>
      <c r="W188" s="216">
        <v>26</v>
      </c>
      <c r="X188" s="216">
        <v>210</v>
      </c>
      <c r="Y188" s="216">
        <v>375</v>
      </c>
      <c r="Z188" s="216">
        <v>390</v>
      </c>
      <c r="AA188" s="216">
        <v>0</v>
      </c>
      <c r="AB188" s="216">
        <v>0</v>
      </c>
      <c r="AC188" s="216">
        <v>0</v>
      </c>
      <c r="AD188" s="228">
        <v>171299.1</v>
      </c>
      <c r="AE188" s="229">
        <v>300</v>
      </c>
      <c r="AF188" s="229">
        <v>360</v>
      </c>
      <c r="AG188" s="229">
        <v>15</v>
      </c>
      <c r="AH188" s="229">
        <v>285</v>
      </c>
      <c r="AI188" s="229">
        <v>330</v>
      </c>
      <c r="AJ188" s="229">
        <v>15</v>
      </c>
      <c r="AK188" s="229">
        <v>270</v>
      </c>
      <c r="AL188" s="229">
        <v>375</v>
      </c>
      <c r="AM188" s="229">
        <v>15</v>
      </c>
      <c r="AN188" s="229">
        <v>855</v>
      </c>
      <c r="AO188" s="229">
        <v>1065</v>
      </c>
      <c r="AP188" s="229">
        <v>45</v>
      </c>
      <c r="AQ188" s="228">
        <v>6615.45</v>
      </c>
      <c r="AR188" s="228">
        <v>3906.2999999999993</v>
      </c>
      <c r="AS188" s="228">
        <v>45.6</v>
      </c>
      <c r="AT188" s="228">
        <v>10567.35</v>
      </c>
      <c r="AU188" s="229">
        <v>0</v>
      </c>
      <c r="AV188" s="229">
        <v>24</v>
      </c>
      <c r="AW188" s="229">
        <v>26</v>
      </c>
      <c r="AX188" s="229">
        <v>50</v>
      </c>
      <c r="AY188" s="219">
        <v>3579.78947368421</v>
      </c>
      <c r="AZ188" s="230">
        <v>0</v>
      </c>
      <c r="BA188" s="228">
        <v>185446.23947368423</v>
      </c>
      <c r="BB188" s="229">
        <v>14</v>
      </c>
      <c r="BC188" s="229">
        <v>25</v>
      </c>
      <c r="BD188" s="229">
        <v>26</v>
      </c>
      <c r="BE188" s="231">
        <v>8353.8000000000011</v>
      </c>
      <c r="BF188" s="231">
        <v>0</v>
      </c>
      <c r="BG188" s="232">
        <v>193800.03947368421</v>
      </c>
      <c r="BH188" s="233">
        <v>80750.016447368427</v>
      </c>
      <c r="BI188" s="233">
        <v>64600.01315789474</v>
      </c>
      <c r="BJ188" s="233">
        <v>48450.009868421053</v>
      </c>
      <c r="BK188" s="234">
        <v>0</v>
      </c>
      <c r="BL188" s="233">
        <v>0</v>
      </c>
      <c r="BY188" s="235"/>
      <c r="BZ188" s="235"/>
      <c r="CA188" s="235"/>
    </row>
    <row r="189" spans="1:79" x14ac:dyDescent="0.3">
      <c r="A189" s="216">
        <v>3428</v>
      </c>
      <c r="B189" s="217" t="s">
        <v>471</v>
      </c>
      <c r="C189" s="216">
        <v>32</v>
      </c>
      <c r="D189" s="216">
        <v>25</v>
      </c>
      <c r="E189" s="216">
        <v>26</v>
      </c>
      <c r="F189" s="216">
        <v>11</v>
      </c>
      <c r="G189" s="216">
        <v>17</v>
      </c>
      <c r="H189" s="216">
        <v>19</v>
      </c>
      <c r="I189" s="216">
        <v>465</v>
      </c>
      <c r="J189" s="216">
        <v>375</v>
      </c>
      <c r="K189" s="216">
        <v>390</v>
      </c>
      <c r="L189" s="216">
        <v>165</v>
      </c>
      <c r="M189" s="216">
        <v>255</v>
      </c>
      <c r="N189" s="216">
        <v>285</v>
      </c>
      <c r="O189" s="216">
        <v>0</v>
      </c>
      <c r="P189" s="216">
        <v>0</v>
      </c>
      <c r="Q189" s="216">
        <v>0</v>
      </c>
      <c r="R189" s="216">
        <v>0</v>
      </c>
      <c r="S189" s="216">
        <v>0</v>
      </c>
      <c r="T189" s="216">
        <v>0</v>
      </c>
      <c r="U189" s="216">
        <v>2</v>
      </c>
      <c r="V189" s="216">
        <v>2</v>
      </c>
      <c r="W189" s="216">
        <v>2</v>
      </c>
      <c r="X189" s="216">
        <v>105</v>
      </c>
      <c r="Y189" s="216">
        <v>30</v>
      </c>
      <c r="Z189" s="216">
        <v>30</v>
      </c>
      <c r="AA189" s="216">
        <v>30</v>
      </c>
      <c r="AB189" s="216">
        <v>30</v>
      </c>
      <c r="AC189" s="216">
        <v>30</v>
      </c>
      <c r="AD189" s="228">
        <v>132925.5</v>
      </c>
      <c r="AE189" s="229">
        <v>15</v>
      </c>
      <c r="AF189" s="229">
        <v>45</v>
      </c>
      <c r="AG189" s="229">
        <v>0</v>
      </c>
      <c r="AH189" s="229">
        <v>30</v>
      </c>
      <c r="AI189" s="229">
        <v>45</v>
      </c>
      <c r="AJ189" s="229">
        <v>15</v>
      </c>
      <c r="AK189" s="229">
        <v>30</v>
      </c>
      <c r="AL189" s="229">
        <v>60</v>
      </c>
      <c r="AM189" s="229">
        <v>15</v>
      </c>
      <c r="AN189" s="229">
        <v>75</v>
      </c>
      <c r="AO189" s="229">
        <v>150</v>
      </c>
      <c r="AP189" s="229">
        <v>30</v>
      </c>
      <c r="AQ189" s="228">
        <v>576.45000000000005</v>
      </c>
      <c r="AR189" s="228">
        <v>548.09999999999991</v>
      </c>
      <c r="AS189" s="228">
        <v>30</v>
      </c>
      <c r="AT189" s="228">
        <v>1154.55</v>
      </c>
      <c r="AU189" s="229">
        <v>7</v>
      </c>
      <c r="AV189" s="229">
        <v>2</v>
      </c>
      <c r="AW189" s="229">
        <v>2</v>
      </c>
      <c r="AX189" s="229">
        <v>11</v>
      </c>
      <c r="AY189" s="219">
        <v>808.8947368421052</v>
      </c>
      <c r="AZ189" s="230">
        <v>0</v>
      </c>
      <c r="BA189" s="228">
        <v>134888.9447368421</v>
      </c>
      <c r="BB189" s="229">
        <v>7</v>
      </c>
      <c r="BC189" s="229">
        <v>2</v>
      </c>
      <c r="BD189" s="229">
        <v>2</v>
      </c>
      <c r="BE189" s="231">
        <v>1438.2000000000003</v>
      </c>
      <c r="BF189" s="231">
        <v>0</v>
      </c>
      <c r="BG189" s="232">
        <v>136327.14473684211</v>
      </c>
      <c r="BH189" s="233">
        <v>56802.976973684206</v>
      </c>
      <c r="BI189" s="233">
        <v>45442.381578947367</v>
      </c>
      <c r="BJ189" s="233">
        <v>34081.786184210527</v>
      </c>
      <c r="BK189" s="234">
        <v>0</v>
      </c>
      <c r="BL189" s="233">
        <v>0</v>
      </c>
      <c r="BY189" s="235"/>
      <c r="BZ189" s="235"/>
      <c r="CA189" s="235"/>
    </row>
    <row r="190" spans="1:79" x14ac:dyDescent="0.3">
      <c r="A190" s="216">
        <v>3431</v>
      </c>
      <c r="B190" s="217" t="s">
        <v>472</v>
      </c>
      <c r="C190" s="216">
        <v>41</v>
      </c>
      <c r="D190" s="216">
        <v>36</v>
      </c>
      <c r="E190" s="216">
        <v>49</v>
      </c>
      <c r="F190" s="216">
        <v>20</v>
      </c>
      <c r="G190" s="216">
        <v>19</v>
      </c>
      <c r="H190" s="216">
        <v>20</v>
      </c>
      <c r="I190" s="216">
        <v>615</v>
      </c>
      <c r="J190" s="216">
        <v>540</v>
      </c>
      <c r="K190" s="216">
        <v>735</v>
      </c>
      <c r="L190" s="216">
        <v>300</v>
      </c>
      <c r="M190" s="216">
        <v>285</v>
      </c>
      <c r="N190" s="216">
        <v>300</v>
      </c>
      <c r="O190" s="216">
        <v>0</v>
      </c>
      <c r="P190" s="216">
        <v>0</v>
      </c>
      <c r="Q190" s="216">
        <v>0</v>
      </c>
      <c r="R190" s="216">
        <v>0</v>
      </c>
      <c r="S190" s="216">
        <v>0</v>
      </c>
      <c r="T190" s="216">
        <v>0</v>
      </c>
      <c r="U190" s="216">
        <v>4</v>
      </c>
      <c r="V190" s="216">
        <v>4</v>
      </c>
      <c r="W190" s="216">
        <v>4</v>
      </c>
      <c r="X190" s="216">
        <v>75</v>
      </c>
      <c r="Y190" s="216">
        <v>45</v>
      </c>
      <c r="Z190" s="216">
        <v>60</v>
      </c>
      <c r="AA190" s="216">
        <v>30</v>
      </c>
      <c r="AB190" s="216">
        <v>30</v>
      </c>
      <c r="AC190" s="216">
        <v>30</v>
      </c>
      <c r="AD190" s="228">
        <v>191055</v>
      </c>
      <c r="AE190" s="229">
        <v>60</v>
      </c>
      <c r="AF190" s="229">
        <v>0</v>
      </c>
      <c r="AG190" s="229">
        <v>15</v>
      </c>
      <c r="AH190" s="229">
        <v>90</v>
      </c>
      <c r="AI190" s="229">
        <v>15</v>
      </c>
      <c r="AJ190" s="229">
        <v>15</v>
      </c>
      <c r="AK190" s="229">
        <v>90</v>
      </c>
      <c r="AL190" s="229">
        <v>15</v>
      </c>
      <c r="AM190" s="229">
        <v>15</v>
      </c>
      <c r="AN190" s="229">
        <v>240</v>
      </c>
      <c r="AO190" s="229">
        <v>30</v>
      </c>
      <c r="AP190" s="229">
        <v>45</v>
      </c>
      <c r="AQ190" s="228">
        <v>1848.3</v>
      </c>
      <c r="AR190" s="228">
        <v>108.75</v>
      </c>
      <c r="AS190" s="228">
        <v>45.6</v>
      </c>
      <c r="AT190" s="228">
        <v>2002.6499999999999</v>
      </c>
      <c r="AU190" s="229">
        <v>0</v>
      </c>
      <c r="AV190" s="229">
        <v>0</v>
      </c>
      <c r="AW190" s="229">
        <v>0</v>
      </c>
      <c r="AX190" s="229">
        <v>0</v>
      </c>
      <c r="AY190" s="219">
        <v>0</v>
      </c>
      <c r="AZ190" s="230">
        <v>0</v>
      </c>
      <c r="BA190" s="228">
        <v>193057.65</v>
      </c>
      <c r="BB190" s="229">
        <v>5</v>
      </c>
      <c r="BC190" s="229">
        <v>3</v>
      </c>
      <c r="BD190" s="229">
        <v>4</v>
      </c>
      <c r="BE190" s="231">
        <v>1550.4</v>
      </c>
      <c r="BF190" s="231">
        <v>0</v>
      </c>
      <c r="BG190" s="232">
        <v>194608.05</v>
      </c>
      <c r="BH190" s="233">
        <v>81086.6875</v>
      </c>
      <c r="BI190" s="233">
        <v>64869.35</v>
      </c>
      <c r="BJ190" s="233">
        <v>48652.012499999997</v>
      </c>
      <c r="BK190" s="234">
        <v>0</v>
      </c>
      <c r="BL190" s="233">
        <v>0</v>
      </c>
      <c r="BY190" s="235"/>
      <c r="BZ190" s="235"/>
      <c r="CA190" s="235"/>
    </row>
    <row r="191" spans="1:79" x14ac:dyDescent="0.3">
      <c r="A191" s="216">
        <v>3432</v>
      </c>
      <c r="B191" s="217" t="s">
        <v>473</v>
      </c>
      <c r="C191" s="216">
        <v>88</v>
      </c>
      <c r="D191" s="216">
        <v>67</v>
      </c>
      <c r="E191" s="216">
        <v>82</v>
      </c>
      <c r="F191" s="216">
        <v>8</v>
      </c>
      <c r="G191" s="216">
        <v>6</v>
      </c>
      <c r="H191" s="216">
        <v>5</v>
      </c>
      <c r="I191" s="216">
        <v>1320</v>
      </c>
      <c r="J191" s="216">
        <v>1005</v>
      </c>
      <c r="K191" s="216">
        <v>1230</v>
      </c>
      <c r="L191" s="216">
        <v>120</v>
      </c>
      <c r="M191" s="216">
        <v>90</v>
      </c>
      <c r="N191" s="216">
        <v>75</v>
      </c>
      <c r="O191" s="216">
        <v>0</v>
      </c>
      <c r="P191" s="216">
        <v>0</v>
      </c>
      <c r="Q191" s="216">
        <v>0</v>
      </c>
      <c r="R191" s="216">
        <v>0</v>
      </c>
      <c r="S191" s="216">
        <v>0</v>
      </c>
      <c r="T191" s="216">
        <v>0</v>
      </c>
      <c r="U191" s="216">
        <v>20</v>
      </c>
      <c r="V191" s="216">
        <v>20</v>
      </c>
      <c r="W191" s="216">
        <v>20</v>
      </c>
      <c r="X191" s="216">
        <v>525</v>
      </c>
      <c r="Y191" s="216">
        <v>210</v>
      </c>
      <c r="Z191" s="216">
        <v>300</v>
      </c>
      <c r="AA191" s="216">
        <v>0</v>
      </c>
      <c r="AB191" s="216">
        <v>0</v>
      </c>
      <c r="AC191" s="216">
        <v>0</v>
      </c>
      <c r="AD191" s="228">
        <v>264631.5</v>
      </c>
      <c r="AE191" s="229">
        <v>360</v>
      </c>
      <c r="AF191" s="229">
        <v>750</v>
      </c>
      <c r="AG191" s="229">
        <v>150</v>
      </c>
      <c r="AH191" s="229">
        <v>285</v>
      </c>
      <c r="AI191" s="229">
        <v>630</v>
      </c>
      <c r="AJ191" s="229">
        <v>60</v>
      </c>
      <c r="AK191" s="229">
        <v>345</v>
      </c>
      <c r="AL191" s="229">
        <v>765</v>
      </c>
      <c r="AM191" s="229">
        <v>90</v>
      </c>
      <c r="AN191" s="229">
        <v>990</v>
      </c>
      <c r="AO191" s="229">
        <v>2145</v>
      </c>
      <c r="AP191" s="229">
        <v>300</v>
      </c>
      <c r="AQ191" s="228">
        <v>7640.2499999999982</v>
      </c>
      <c r="AR191" s="228">
        <v>7864.7999999999993</v>
      </c>
      <c r="AS191" s="228">
        <v>304.8</v>
      </c>
      <c r="AT191" s="228">
        <v>15809.849999999997</v>
      </c>
      <c r="AU191" s="229">
        <v>3</v>
      </c>
      <c r="AV191" s="229">
        <v>0</v>
      </c>
      <c r="AW191" s="229">
        <v>0</v>
      </c>
      <c r="AX191" s="229">
        <v>3</v>
      </c>
      <c r="AY191" s="219">
        <v>223.73684210526318</v>
      </c>
      <c r="AZ191" s="230">
        <v>0</v>
      </c>
      <c r="BA191" s="228">
        <v>280665.08684210526</v>
      </c>
      <c r="BB191" s="229">
        <v>35</v>
      </c>
      <c r="BC191" s="229">
        <v>14</v>
      </c>
      <c r="BD191" s="229">
        <v>20</v>
      </c>
      <c r="BE191" s="231">
        <v>8945.4000000000015</v>
      </c>
      <c r="BF191" s="231">
        <v>0</v>
      </c>
      <c r="BG191" s="232">
        <v>289610.48684210528</v>
      </c>
      <c r="BH191" s="233">
        <v>120671.03618421053</v>
      </c>
      <c r="BI191" s="233">
        <v>96536.828947368427</v>
      </c>
      <c r="BJ191" s="233">
        <v>72402.62171052632</v>
      </c>
      <c r="BK191" s="234">
        <v>6</v>
      </c>
      <c r="BL191" s="233">
        <v>5460</v>
      </c>
      <c r="BY191" s="235"/>
      <c r="BZ191" s="235"/>
      <c r="CA191" s="235"/>
    </row>
    <row r="192" spans="1:79" x14ac:dyDescent="0.3">
      <c r="A192" s="216">
        <v>3433</v>
      </c>
      <c r="B192" s="217" t="s">
        <v>474</v>
      </c>
      <c r="C192" s="216">
        <v>25</v>
      </c>
      <c r="D192" s="216">
        <v>25</v>
      </c>
      <c r="E192" s="216">
        <v>26</v>
      </c>
      <c r="F192" s="216">
        <v>0</v>
      </c>
      <c r="G192" s="216">
        <v>0</v>
      </c>
      <c r="H192" s="216">
        <v>0</v>
      </c>
      <c r="I192" s="216">
        <v>375</v>
      </c>
      <c r="J192" s="216">
        <v>375</v>
      </c>
      <c r="K192" s="216">
        <v>390</v>
      </c>
      <c r="L192" s="216">
        <v>0</v>
      </c>
      <c r="M192" s="216">
        <v>0</v>
      </c>
      <c r="N192" s="216">
        <v>0</v>
      </c>
      <c r="O192" s="216">
        <v>0</v>
      </c>
      <c r="P192" s="216">
        <v>0</v>
      </c>
      <c r="Q192" s="216">
        <v>0</v>
      </c>
      <c r="R192" s="216">
        <v>0</v>
      </c>
      <c r="S192" s="216">
        <v>0</v>
      </c>
      <c r="T192" s="216">
        <v>0</v>
      </c>
      <c r="U192" s="216">
        <v>19</v>
      </c>
      <c r="V192" s="216">
        <v>19</v>
      </c>
      <c r="W192" s="216">
        <v>19</v>
      </c>
      <c r="X192" s="216">
        <v>270</v>
      </c>
      <c r="Y192" s="216">
        <v>270</v>
      </c>
      <c r="Z192" s="216">
        <v>285</v>
      </c>
      <c r="AA192" s="216">
        <v>0</v>
      </c>
      <c r="AB192" s="216">
        <v>0</v>
      </c>
      <c r="AC192" s="216">
        <v>0</v>
      </c>
      <c r="AD192" s="228">
        <v>78291.899999999994</v>
      </c>
      <c r="AE192" s="229">
        <v>90</v>
      </c>
      <c r="AF192" s="229">
        <v>90</v>
      </c>
      <c r="AG192" s="229">
        <v>135</v>
      </c>
      <c r="AH192" s="229">
        <v>180</v>
      </c>
      <c r="AI192" s="229">
        <v>60</v>
      </c>
      <c r="AJ192" s="229">
        <v>105</v>
      </c>
      <c r="AK192" s="229">
        <v>195</v>
      </c>
      <c r="AL192" s="229">
        <v>60</v>
      </c>
      <c r="AM192" s="229">
        <v>105</v>
      </c>
      <c r="AN192" s="229">
        <v>465</v>
      </c>
      <c r="AO192" s="229">
        <v>210</v>
      </c>
      <c r="AP192" s="229">
        <v>345</v>
      </c>
      <c r="AQ192" s="228">
        <v>3568.5</v>
      </c>
      <c r="AR192" s="228">
        <v>774.3</v>
      </c>
      <c r="AS192" s="228">
        <v>350.4</v>
      </c>
      <c r="AT192" s="228">
        <v>4693.2</v>
      </c>
      <c r="AU192" s="229">
        <v>18</v>
      </c>
      <c r="AV192" s="229">
        <v>18</v>
      </c>
      <c r="AW192" s="229">
        <v>19</v>
      </c>
      <c r="AX192" s="229">
        <v>55</v>
      </c>
      <c r="AY192" s="219">
        <v>3992.8421052631579</v>
      </c>
      <c r="AZ192" s="230">
        <v>0</v>
      </c>
      <c r="BA192" s="228">
        <v>86977.942105263151</v>
      </c>
      <c r="BB192" s="229">
        <v>18</v>
      </c>
      <c r="BC192" s="229">
        <v>18</v>
      </c>
      <c r="BD192" s="229">
        <v>19</v>
      </c>
      <c r="BE192" s="231">
        <v>7099.2</v>
      </c>
      <c r="BF192" s="231">
        <v>0</v>
      </c>
      <c r="BG192" s="232">
        <v>94077.142105263149</v>
      </c>
      <c r="BH192" s="233">
        <v>39198.809210526313</v>
      </c>
      <c r="BI192" s="233">
        <v>31359.047368421048</v>
      </c>
      <c r="BJ192" s="233">
        <v>23519.285526315787</v>
      </c>
      <c r="BK192" s="234">
        <v>0</v>
      </c>
      <c r="BL192" s="233">
        <v>0</v>
      </c>
      <c r="BY192" s="235"/>
      <c r="BZ192" s="235"/>
      <c r="CA192" s="235"/>
    </row>
    <row r="193" spans="1:80" x14ac:dyDescent="0.3">
      <c r="A193" s="216">
        <v>4001</v>
      </c>
      <c r="B193" s="217" t="s">
        <v>475</v>
      </c>
      <c r="C193" s="216">
        <v>26</v>
      </c>
      <c r="D193" s="216">
        <v>20</v>
      </c>
      <c r="E193" s="216">
        <v>24</v>
      </c>
      <c r="F193" s="216">
        <v>0</v>
      </c>
      <c r="G193" s="216">
        <v>0</v>
      </c>
      <c r="H193" s="216">
        <v>0</v>
      </c>
      <c r="I193" s="216">
        <v>390</v>
      </c>
      <c r="J193" s="216">
        <v>300</v>
      </c>
      <c r="K193" s="216">
        <v>360</v>
      </c>
      <c r="L193" s="216">
        <v>0</v>
      </c>
      <c r="M193" s="216">
        <v>0</v>
      </c>
      <c r="N193" s="216">
        <v>0</v>
      </c>
      <c r="O193" s="216">
        <v>0</v>
      </c>
      <c r="P193" s="216">
        <v>0</v>
      </c>
      <c r="Q193" s="216">
        <v>0</v>
      </c>
      <c r="R193" s="216">
        <v>0</v>
      </c>
      <c r="S193" s="216">
        <v>0</v>
      </c>
      <c r="T193" s="216">
        <v>0</v>
      </c>
      <c r="U193" s="216">
        <v>6</v>
      </c>
      <c r="V193" s="216">
        <v>6</v>
      </c>
      <c r="W193" s="216">
        <v>6</v>
      </c>
      <c r="X193" s="216">
        <v>75</v>
      </c>
      <c r="Y193" s="216">
        <v>90</v>
      </c>
      <c r="Z193" s="216">
        <v>90</v>
      </c>
      <c r="AA193" s="216">
        <v>0</v>
      </c>
      <c r="AB193" s="216">
        <v>0</v>
      </c>
      <c r="AC193" s="216">
        <v>0</v>
      </c>
      <c r="AD193" s="228">
        <v>72357</v>
      </c>
      <c r="AE193" s="229">
        <v>210</v>
      </c>
      <c r="AF193" s="229">
        <v>105</v>
      </c>
      <c r="AG193" s="229">
        <v>0</v>
      </c>
      <c r="AH193" s="229">
        <v>210</v>
      </c>
      <c r="AI193" s="229">
        <v>60</v>
      </c>
      <c r="AJ193" s="229">
        <v>0</v>
      </c>
      <c r="AK193" s="229">
        <v>255</v>
      </c>
      <c r="AL193" s="229">
        <v>75</v>
      </c>
      <c r="AM193" s="229">
        <v>0</v>
      </c>
      <c r="AN193" s="229">
        <v>675</v>
      </c>
      <c r="AO193" s="229">
        <v>240</v>
      </c>
      <c r="AP193" s="229">
        <v>0</v>
      </c>
      <c r="AQ193" s="228">
        <v>5197.2</v>
      </c>
      <c r="AR193" s="228">
        <v>883.05</v>
      </c>
      <c r="AS193" s="228">
        <v>0</v>
      </c>
      <c r="AT193" s="228">
        <v>6080.25</v>
      </c>
      <c r="AU193" s="229">
        <v>5</v>
      </c>
      <c r="AV193" s="229">
        <v>0</v>
      </c>
      <c r="AW193" s="229">
        <v>3</v>
      </c>
      <c r="AX193" s="229">
        <v>8</v>
      </c>
      <c r="AY193" s="219">
        <v>579.42105263157896</v>
      </c>
      <c r="AZ193" s="230">
        <v>0</v>
      </c>
      <c r="BA193" s="228">
        <v>79016.671052631573</v>
      </c>
      <c r="BB193" s="229">
        <v>5</v>
      </c>
      <c r="BC193" s="229">
        <v>6</v>
      </c>
      <c r="BD193" s="229">
        <v>6</v>
      </c>
      <c r="BE193" s="231">
        <v>2193</v>
      </c>
      <c r="BF193" s="231">
        <v>0</v>
      </c>
      <c r="BG193" s="232">
        <v>81209.671052631573</v>
      </c>
      <c r="BH193" s="233">
        <v>33837.362938596489</v>
      </c>
      <c r="BI193" s="233">
        <v>27069.890350877191</v>
      </c>
      <c r="BJ193" s="233">
        <v>20302.417763157893</v>
      </c>
      <c r="BK193" s="234">
        <v>0</v>
      </c>
      <c r="BL193" s="233">
        <v>0</v>
      </c>
      <c r="BY193" s="235"/>
      <c r="BZ193" s="235"/>
      <c r="CA193" s="235"/>
    </row>
    <row r="194" spans="1:80" x14ac:dyDescent="0.3">
      <c r="A194" s="216">
        <v>4019</v>
      </c>
      <c r="B194" s="217" t="s">
        <v>225</v>
      </c>
      <c r="C194" s="216">
        <v>89</v>
      </c>
      <c r="D194" s="216">
        <v>49</v>
      </c>
      <c r="E194" s="216">
        <v>59</v>
      </c>
      <c r="F194" s="216">
        <v>7</v>
      </c>
      <c r="G194" s="216">
        <v>4</v>
      </c>
      <c r="H194" s="216">
        <v>5</v>
      </c>
      <c r="I194" s="216">
        <v>1335</v>
      </c>
      <c r="J194" s="216">
        <v>735</v>
      </c>
      <c r="K194" s="216">
        <v>885</v>
      </c>
      <c r="L194" s="216">
        <v>105</v>
      </c>
      <c r="M194" s="216">
        <v>60</v>
      </c>
      <c r="N194" s="216">
        <v>60</v>
      </c>
      <c r="O194" s="216">
        <v>0</v>
      </c>
      <c r="P194" s="216">
        <v>0</v>
      </c>
      <c r="Q194" s="216">
        <v>0</v>
      </c>
      <c r="R194" s="216">
        <v>0</v>
      </c>
      <c r="S194" s="216">
        <v>0</v>
      </c>
      <c r="T194" s="216">
        <v>0</v>
      </c>
      <c r="U194" s="216">
        <v>17</v>
      </c>
      <c r="V194" s="216">
        <v>17</v>
      </c>
      <c r="W194" s="216">
        <v>17</v>
      </c>
      <c r="X194" s="216">
        <v>255</v>
      </c>
      <c r="Y194" s="216">
        <v>90</v>
      </c>
      <c r="Z194" s="216">
        <v>255</v>
      </c>
      <c r="AA194" s="216">
        <v>15</v>
      </c>
      <c r="AB194" s="216">
        <v>15</v>
      </c>
      <c r="AC194" s="216">
        <v>15</v>
      </c>
      <c r="AD194" s="228">
        <v>219753.9</v>
      </c>
      <c r="AE194" s="229">
        <v>0</v>
      </c>
      <c r="AF194" s="229">
        <v>15</v>
      </c>
      <c r="AG194" s="229">
        <v>990</v>
      </c>
      <c r="AH194" s="229">
        <v>15</v>
      </c>
      <c r="AI194" s="229">
        <v>15</v>
      </c>
      <c r="AJ194" s="229">
        <v>555</v>
      </c>
      <c r="AK194" s="229">
        <v>15</v>
      </c>
      <c r="AL194" s="229">
        <v>0</v>
      </c>
      <c r="AM194" s="229">
        <v>660</v>
      </c>
      <c r="AN194" s="229">
        <v>30</v>
      </c>
      <c r="AO194" s="229">
        <v>30</v>
      </c>
      <c r="AP194" s="229">
        <v>2205</v>
      </c>
      <c r="AQ194" s="228">
        <v>228.75</v>
      </c>
      <c r="AR194" s="228">
        <v>113.1</v>
      </c>
      <c r="AS194" s="228">
        <v>2240.4</v>
      </c>
      <c r="AT194" s="228">
        <v>2582.25</v>
      </c>
      <c r="AU194" s="229">
        <v>2</v>
      </c>
      <c r="AV194" s="229">
        <v>0</v>
      </c>
      <c r="AW194" s="229">
        <v>17</v>
      </c>
      <c r="AX194" s="229">
        <v>19</v>
      </c>
      <c r="AY194" s="219">
        <v>1319.4736842105262</v>
      </c>
      <c r="AZ194" s="230">
        <v>0</v>
      </c>
      <c r="BA194" s="228">
        <v>223655.62368421053</v>
      </c>
      <c r="BB194" s="229">
        <v>17</v>
      </c>
      <c r="BC194" s="229">
        <v>6</v>
      </c>
      <c r="BD194" s="229">
        <v>17</v>
      </c>
      <c r="BE194" s="231">
        <v>5130.6000000000004</v>
      </c>
      <c r="BF194" s="231">
        <v>0</v>
      </c>
      <c r="BG194" s="232">
        <v>228786.22368421053</v>
      </c>
      <c r="BH194" s="233">
        <v>95327.593201754382</v>
      </c>
      <c r="BI194" s="233">
        <v>76262.074561403511</v>
      </c>
      <c r="BJ194" s="233">
        <v>57196.555921052633</v>
      </c>
      <c r="BK194" s="234">
        <v>0</v>
      </c>
      <c r="BL194" s="233">
        <v>0</v>
      </c>
      <c r="BY194" s="235"/>
      <c r="BZ194" s="235"/>
      <c r="CA194" s="235"/>
    </row>
    <row r="195" spans="1:80" x14ac:dyDescent="0.3">
      <c r="A195" s="216">
        <v>4038</v>
      </c>
      <c r="B195" s="217" t="s">
        <v>476</v>
      </c>
      <c r="C195" s="216">
        <v>143</v>
      </c>
      <c r="D195" s="216">
        <v>93</v>
      </c>
      <c r="E195" s="216">
        <v>127</v>
      </c>
      <c r="F195" s="216">
        <v>11</v>
      </c>
      <c r="G195" s="216">
        <v>8</v>
      </c>
      <c r="H195" s="216">
        <v>10</v>
      </c>
      <c r="I195" s="216">
        <v>2145</v>
      </c>
      <c r="J195" s="216">
        <v>1395</v>
      </c>
      <c r="K195" s="216">
        <v>1905</v>
      </c>
      <c r="L195" s="216">
        <v>165</v>
      </c>
      <c r="M195" s="216">
        <v>120</v>
      </c>
      <c r="N195" s="216">
        <v>150</v>
      </c>
      <c r="O195" s="216">
        <v>0</v>
      </c>
      <c r="P195" s="216">
        <v>0</v>
      </c>
      <c r="Q195" s="216">
        <v>0</v>
      </c>
      <c r="R195" s="216">
        <v>0</v>
      </c>
      <c r="S195" s="216">
        <v>0</v>
      </c>
      <c r="T195" s="216">
        <v>0</v>
      </c>
      <c r="U195" s="216">
        <v>1</v>
      </c>
      <c r="V195" s="216">
        <v>1</v>
      </c>
      <c r="W195" s="216">
        <v>1</v>
      </c>
      <c r="X195" s="216">
        <v>135</v>
      </c>
      <c r="Y195" s="216">
        <v>0</v>
      </c>
      <c r="Z195" s="216">
        <v>15</v>
      </c>
      <c r="AA195" s="216">
        <v>0</v>
      </c>
      <c r="AB195" s="216">
        <v>0</v>
      </c>
      <c r="AC195" s="216">
        <v>0</v>
      </c>
      <c r="AD195" s="228">
        <v>406093.5</v>
      </c>
      <c r="AE195" s="229">
        <v>105</v>
      </c>
      <c r="AF195" s="229">
        <v>375</v>
      </c>
      <c r="AG195" s="229">
        <v>1305</v>
      </c>
      <c r="AH195" s="229">
        <v>120</v>
      </c>
      <c r="AI195" s="229">
        <v>285</v>
      </c>
      <c r="AJ195" s="229">
        <v>750</v>
      </c>
      <c r="AK195" s="229">
        <v>210</v>
      </c>
      <c r="AL195" s="229">
        <v>405</v>
      </c>
      <c r="AM195" s="229">
        <v>1005</v>
      </c>
      <c r="AN195" s="229">
        <v>435</v>
      </c>
      <c r="AO195" s="229">
        <v>1065</v>
      </c>
      <c r="AP195" s="229">
        <v>3060</v>
      </c>
      <c r="AQ195" s="228">
        <v>3321.45</v>
      </c>
      <c r="AR195" s="228">
        <v>3897.5999999999995</v>
      </c>
      <c r="AS195" s="228">
        <v>3102</v>
      </c>
      <c r="AT195" s="228">
        <v>10321.049999999999</v>
      </c>
      <c r="AU195" s="229">
        <v>0</v>
      </c>
      <c r="AV195" s="229">
        <v>0</v>
      </c>
      <c r="AW195" s="229">
        <v>1</v>
      </c>
      <c r="AX195" s="229">
        <v>1</v>
      </c>
      <c r="AY195" s="219">
        <v>68.84210526315789</v>
      </c>
      <c r="AZ195" s="230">
        <v>0</v>
      </c>
      <c r="BA195" s="228">
        <v>416483.39210526313</v>
      </c>
      <c r="BB195" s="229">
        <v>9</v>
      </c>
      <c r="BC195" s="229">
        <v>0</v>
      </c>
      <c r="BD195" s="229">
        <v>1</v>
      </c>
      <c r="BE195" s="231">
        <v>1315.8000000000002</v>
      </c>
      <c r="BF195" s="231">
        <v>0</v>
      </c>
      <c r="BG195" s="232">
        <v>417799.19210526312</v>
      </c>
      <c r="BH195" s="233">
        <v>174082.99671052632</v>
      </c>
      <c r="BI195" s="233">
        <v>139266.39736842105</v>
      </c>
      <c r="BJ195" s="233">
        <v>104449.79802631578</v>
      </c>
      <c r="BK195" s="234">
        <v>0</v>
      </c>
      <c r="BL195" s="233">
        <v>0</v>
      </c>
      <c r="BY195" s="235"/>
      <c r="BZ195" s="235"/>
      <c r="CA195" s="235"/>
    </row>
    <row r="196" spans="1:80" x14ac:dyDescent="0.3">
      <c r="A196" s="216">
        <v>5201</v>
      </c>
      <c r="B196" s="217" t="s">
        <v>477</v>
      </c>
      <c r="C196" s="216">
        <v>21</v>
      </c>
      <c r="D196" s="216">
        <v>27</v>
      </c>
      <c r="E196" s="216">
        <v>27</v>
      </c>
      <c r="F196" s="216">
        <v>0</v>
      </c>
      <c r="G196" s="216">
        <v>0</v>
      </c>
      <c r="H196" s="216">
        <v>0</v>
      </c>
      <c r="I196" s="216">
        <v>315</v>
      </c>
      <c r="J196" s="216">
        <v>405</v>
      </c>
      <c r="K196" s="216">
        <v>405</v>
      </c>
      <c r="L196" s="216">
        <v>0</v>
      </c>
      <c r="M196" s="216">
        <v>0</v>
      </c>
      <c r="N196" s="216">
        <v>0</v>
      </c>
      <c r="O196" s="216">
        <v>0</v>
      </c>
      <c r="P196" s="216">
        <v>0</v>
      </c>
      <c r="Q196" s="216">
        <v>0</v>
      </c>
      <c r="R196" s="216">
        <v>0</v>
      </c>
      <c r="S196" s="216">
        <v>0</v>
      </c>
      <c r="T196" s="216">
        <v>0</v>
      </c>
      <c r="U196" s="216">
        <v>3</v>
      </c>
      <c r="V196" s="216">
        <v>3</v>
      </c>
      <c r="W196" s="216">
        <v>3</v>
      </c>
      <c r="X196" s="216">
        <v>15</v>
      </c>
      <c r="Y196" s="216">
        <v>15</v>
      </c>
      <c r="Z196" s="216">
        <v>45</v>
      </c>
      <c r="AA196" s="216">
        <v>0</v>
      </c>
      <c r="AB196" s="216">
        <v>0</v>
      </c>
      <c r="AC196" s="216">
        <v>0</v>
      </c>
      <c r="AD196" s="228">
        <v>77072.399999999994</v>
      </c>
      <c r="AE196" s="229">
        <v>15</v>
      </c>
      <c r="AF196" s="229">
        <v>0</v>
      </c>
      <c r="AG196" s="229">
        <v>0</v>
      </c>
      <c r="AH196" s="229">
        <v>0</v>
      </c>
      <c r="AI196" s="229">
        <v>0</v>
      </c>
      <c r="AJ196" s="229">
        <v>0</v>
      </c>
      <c r="AK196" s="229">
        <v>0</v>
      </c>
      <c r="AL196" s="229">
        <v>0</v>
      </c>
      <c r="AM196" s="229">
        <v>0</v>
      </c>
      <c r="AN196" s="229">
        <v>15</v>
      </c>
      <c r="AO196" s="229">
        <v>0</v>
      </c>
      <c r="AP196" s="229">
        <v>0</v>
      </c>
      <c r="AQ196" s="228">
        <v>118.95</v>
      </c>
      <c r="AR196" s="228">
        <v>0</v>
      </c>
      <c r="AS196" s="228">
        <v>0</v>
      </c>
      <c r="AT196" s="228">
        <v>118.95</v>
      </c>
      <c r="AU196" s="229">
        <v>0</v>
      </c>
      <c r="AV196" s="229">
        <v>0</v>
      </c>
      <c r="AW196" s="229">
        <v>3</v>
      </c>
      <c r="AX196" s="229">
        <v>3</v>
      </c>
      <c r="AY196" s="219">
        <v>206.52631578947367</v>
      </c>
      <c r="AZ196" s="230">
        <v>0</v>
      </c>
      <c r="BA196" s="228">
        <v>77397.876315789472</v>
      </c>
      <c r="BB196" s="229">
        <v>1</v>
      </c>
      <c r="BC196" s="229">
        <v>1</v>
      </c>
      <c r="BD196" s="229">
        <v>3</v>
      </c>
      <c r="BE196" s="231">
        <v>632.40000000000009</v>
      </c>
      <c r="BF196" s="231">
        <v>0</v>
      </c>
      <c r="BG196" s="232">
        <v>78030.276315789466</v>
      </c>
      <c r="BH196" s="233">
        <v>32512.615131578947</v>
      </c>
      <c r="BI196" s="233">
        <v>26010.092105263157</v>
      </c>
      <c r="BJ196" s="233">
        <v>19507.569078947367</v>
      </c>
      <c r="BK196" s="234">
        <v>0</v>
      </c>
      <c r="BL196" s="233">
        <v>0</v>
      </c>
      <c r="BY196" s="235"/>
      <c r="BZ196" s="235"/>
      <c r="CA196" s="235"/>
    </row>
    <row r="197" spans="1:80" x14ac:dyDescent="0.3">
      <c r="A197" s="216">
        <v>5203</v>
      </c>
      <c r="B197" s="217" t="s">
        <v>478</v>
      </c>
      <c r="C197" s="216">
        <v>51</v>
      </c>
      <c r="D197" s="216">
        <v>41</v>
      </c>
      <c r="E197" s="216">
        <v>53</v>
      </c>
      <c r="F197" s="216">
        <v>44</v>
      </c>
      <c r="G197" s="216">
        <v>35</v>
      </c>
      <c r="H197" s="216">
        <v>43</v>
      </c>
      <c r="I197" s="216">
        <v>765</v>
      </c>
      <c r="J197" s="216">
        <v>615</v>
      </c>
      <c r="K197" s="216">
        <v>795</v>
      </c>
      <c r="L197" s="216">
        <v>660</v>
      </c>
      <c r="M197" s="216">
        <v>525</v>
      </c>
      <c r="N197" s="216">
        <v>645</v>
      </c>
      <c r="O197" s="216">
        <v>0</v>
      </c>
      <c r="P197" s="216">
        <v>0</v>
      </c>
      <c r="Q197" s="216">
        <v>0</v>
      </c>
      <c r="R197" s="216">
        <v>0</v>
      </c>
      <c r="S197" s="216">
        <v>0</v>
      </c>
      <c r="T197" s="216">
        <v>0</v>
      </c>
      <c r="U197" s="216">
        <v>1</v>
      </c>
      <c r="V197" s="216">
        <v>1</v>
      </c>
      <c r="W197" s="216">
        <v>1</v>
      </c>
      <c r="X197" s="216">
        <v>30</v>
      </c>
      <c r="Y197" s="216">
        <v>0</v>
      </c>
      <c r="Z197" s="216">
        <v>15</v>
      </c>
      <c r="AA197" s="216">
        <v>0</v>
      </c>
      <c r="AB197" s="216">
        <v>0</v>
      </c>
      <c r="AC197" s="216">
        <v>0</v>
      </c>
      <c r="AD197" s="228">
        <v>276013.5</v>
      </c>
      <c r="AE197" s="229">
        <v>15</v>
      </c>
      <c r="AF197" s="229">
        <v>0</v>
      </c>
      <c r="AG197" s="229">
        <v>60</v>
      </c>
      <c r="AH197" s="229">
        <v>30</v>
      </c>
      <c r="AI197" s="229">
        <v>0</v>
      </c>
      <c r="AJ197" s="229">
        <v>15</v>
      </c>
      <c r="AK197" s="229">
        <v>30</v>
      </c>
      <c r="AL197" s="229">
        <v>0</v>
      </c>
      <c r="AM197" s="229">
        <v>30</v>
      </c>
      <c r="AN197" s="229">
        <v>75</v>
      </c>
      <c r="AO197" s="229">
        <v>0</v>
      </c>
      <c r="AP197" s="229">
        <v>105</v>
      </c>
      <c r="AQ197" s="228">
        <v>576.45000000000005</v>
      </c>
      <c r="AR197" s="228">
        <v>0</v>
      </c>
      <c r="AS197" s="228">
        <v>106.8</v>
      </c>
      <c r="AT197" s="228">
        <v>683.25</v>
      </c>
      <c r="AU197" s="229">
        <v>2</v>
      </c>
      <c r="AV197" s="229">
        <v>1</v>
      </c>
      <c r="AW197" s="229">
        <v>1</v>
      </c>
      <c r="AX197" s="229">
        <v>4</v>
      </c>
      <c r="AY197" s="219">
        <v>292.57894736842104</v>
      </c>
      <c r="AZ197" s="230">
        <v>0</v>
      </c>
      <c r="BA197" s="228">
        <v>276989.32894736843</v>
      </c>
      <c r="BB197" s="229">
        <v>2</v>
      </c>
      <c r="BC197" s="229">
        <v>0</v>
      </c>
      <c r="BD197" s="229">
        <v>1</v>
      </c>
      <c r="BE197" s="231">
        <v>387.6</v>
      </c>
      <c r="BF197" s="231">
        <v>0</v>
      </c>
      <c r="BG197" s="232">
        <v>277376.9289473684</v>
      </c>
      <c r="BH197" s="233">
        <v>115573.72039473683</v>
      </c>
      <c r="BI197" s="233">
        <v>92458.976315789463</v>
      </c>
      <c r="BJ197" s="233">
        <v>69344.232236842101</v>
      </c>
      <c r="BK197" s="234">
        <v>0</v>
      </c>
      <c r="BL197" s="233">
        <v>0</v>
      </c>
      <c r="BY197" s="235"/>
      <c r="BZ197" s="235"/>
      <c r="CA197" s="235"/>
    </row>
    <row r="198" spans="1:80" x14ac:dyDescent="0.3">
      <c r="A198" s="216">
        <v>5205</v>
      </c>
      <c r="B198" s="217" t="s">
        <v>479</v>
      </c>
      <c r="C198" s="216">
        <v>21</v>
      </c>
      <c r="D198" s="216">
        <v>23</v>
      </c>
      <c r="E198" s="216">
        <v>23</v>
      </c>
      <c r="F198" s="216">
        <v>16</v>
      </c>
      <c r="G198" s="216">
        <v>18</v>
      </c>
      <c r="H198" s="216">
        <v>17</v>
      </c>
      <c r="I198" s="216">
        <v>315</v>
      </c>
      <c r="J198" s="216">
        <v>345</v>
      </c>
      <c r="K198" s="216">
        <v>345</v>
      </c>
      <c r="L198" s="216">
        <v>240</v>
      </c>
      <c r="M198" s="216">
        <v>270</v>
      </c>
      <c r="N198" s="216">
        <v>255</v>
      </c>
      <c r="O198" s="216">
        <v>0</v>
      </c>
      <c r="P198" s="216">
        <v>0</v>
      </c>
      <c r="Q198" s="216">
        <v>0</v>
      </c>
      <c r="R198" s="216">
        <v>0</v>
      </c>
      <c r="S198" s="216">
        <v>0</v>
      </c>
      <c r="T198" s="216">
        <v>0</v>
      </c>
      <c r="U198" s="216">
        <v>1</v>
      </c>
      <c r="V198" s="216">
        <v>1</v>
      </c>
      <c r="W198" s="216">
        <v>1</v>
      </c>
      <c r="X198" s="216">
        <v>0</v>
      </c>
      <c r="Y198" s="216">
        <v>0</v>
      </c>
      <c r="Z198" s="216">
        <v>15</v>
      </c>
      <c r="AA198" s="216">
        <v>0</v>
      </c>
      <c r="AB198" s="216">
        <v>0</v>
      </c>
      <c r="AC198" s="216">
        <v>0</v>
      </c>
      <c r="AD198" s="228">
        <v>121380.90000000001</v>
      </c>
      <c r="AE198" s="229">
        <v>15</v>
      </c>
      <c r="AF198" s="229">
        <v>0</v>
      </c>
      <c r="AG198" s="229">
        <v>60</v>
      </c>
      <c r="AH198" s="229">
        <v>0</v>
      </c>
      <c r="AI198" s="229">
        <v>15</v>
      </c>
      <c r="AJ198" s="229">
        <v>60</v>
      </c>
      <c r="AK198" s="229">
        <v>15</v>
      </c>
      <c r="AL198" s="229">
        <v>15</v>
      </c>
      <c r="AM198" s="229">
        <v>45</v>
      </c>
      <c r="AN198" s="229">
        <v>30</v>
      </c>
      <c r="AO198" s="229">
        <v>30</v>
      </c>
      <c r="AP198" s="229">
        <v>165</v>
      </c>
      <c r="AQ198" s="228">
        <v>228.75</v>
      </c>
      <c r="AR198" s="228">
        <v>108.75</v>
      </c>
      <c r="AS198" s="228">
        <v>168</v>
      </c>
      <c r="AT198" s="228">
        <v>505.5</v>
      </c>
      <c r="AU198" s="229">
        <v>0</v>
      </c>
      <c r="AV198" s="229">
        <v>1</v>
      </c>
      <c r="AW198" s="229">
        <v>1</v>
      </c>
      <c r="AX198" s="229">
        <v>2</v>
      </c>
      <c r="AY198" s="219">
        <v>143.42105263157893</v>
      </c>
      <c r="AZ198" s="230">
        <v>0</v>
      </c>
      <c r="BA198" s="228">
        <v>122029.82105263158</v>
      </c>
      <c r="BB198" s="229">
        <v>0</v>
      </c>
      <c r="BC198" s="229">
        <v>0</v>
      </c>
      <c r="BD198" s="229">
        <v>1</v>
      </c>
      <c r="BE198" s="231">
        <v>122.4</v>
      </c>
      <c r="BF198" s="231">
        <v>0</v>
      </c>
      <c r="BG198" s="232">
        <v>122152.22105263158</v>
      </c>
      <c r="BH198" s="233">
        <v>50896.758771929824</v>
      </c>
      <c r="BI198" s="233">
        <v>40717.407017543861</v>
      </c>
      <c r="BJ198" s="233">
        <v>30538.055263157898</v>
      </c>
      <c r="BK198" s="234">
        <v>0</v>
      </c>
      <c r="BL198" s="233">
        <v>0</v>
      </c>
      <c r="BY198" s="235"/>
      <c r="BZ198" s="235"/>
      <c r="CA198" s="235"/>
    </row>
    <row r="199" spans="1:80" x14ac:dyDescent="0.3">
      <c r="A199" s="216">
        <v>7004</v>
      </c>
      <c r="B199" s="217" t="s">
        <v>480</v>
      </c>
      <c r="C199" s="216">
        <v>3</v>
      </c>
      <c r="D199" s="216">
        <v>1</v>
      </c>
      <c r="E199" s="216">
        <v>3</v>
      </c>
      <c r="F199" s="216">
        <v>0</v>
      </c>
      <c r="G199" s="216">
        <v>0</v>
      </c>
      <c r="H199" s="216">
        <v>0</v>
      </c>
      <c r="I199" s="216">
        <v>45</v>
      </c>
      <c r="J199" s="216">
        <v>15</v>
      </c>
      <c r="K199" s="216">
        <v>45</v>
      </c>
      <c r="L199" s="216">
        <v>0</v>
      </c>
      <c r="M199" s="216">
        <v>0</v>
      </c>
      <c r="N199" s="216">
        <v>0</v>
      </c>
      <c r="O199" s="216">
        <v>0</v>
      </c>
      <c r="P199" s="216">
        <v>0</v>
      </c>
      <c r="Q199" s="216">
        <v>0</v>
      </c>
      <c r="R199" s="216">
        <v>0</v>
      </c>
      <c r="S199" s="216">
        <v>0</v>
      </c>
      <c r="T199" s="216">
        <v>0</v>
      </c>
      <c r="U199" s="216">
        <v>1</v>
      </c>
      <c r="V199" s="216">
        <v>1</v>
      </c>
      <c r="W199" s="216">
        <v>1</v>
      </c>
      <c r="X199" s="216">
        <v>0</v>
      </c>
      <c r="Y199" s="216">
        <v>0</v>
      </c>
      <c r="Z199" s="216">
        <v>15</v>
      </c>
      <c r="AA199" s="216">
        <v>0</v>
      </c>
      <c r="AB199" s="216">
        <v>0</v>
      </c>
      <c r="AC199" s="216">
        <v>0</v>
      </c>
      <c r="AD199" s="228">
        <v>7317</v>
      </c>
      <c r="AE199" s="229">
        <v>0</v>
      </c>
      <c r="AF199" s="229">
        <v>0</v>
      </c>
      <c r="AG199" s="229">
        <v>30</v>
      </c>
      <c r="AH199" s="229">
        <v>0</v>
      </c>
      <c r="AI199" s="229">
        <v>0</v>
      </c>
      <c r="AJ199" s="229">
        <v>15</v>
      </c>
      <c r="AK199" s="229">
        <v>30</v>
      </c>
      <c r="AL199" s="229">
        <v>0</v>
      </c>
      <c r="AM199" s="229">
        <v>15</v>
      </c>
      <c r="AN199" s="229">
        <v>30</v>
      </c>
      <c r="AO199" s="229">
        <v>0</v>
      </c>
      <c r="AP199" s="229">
        <v>60</v>
      </c>
      <c r="AQ199" s="228">
        <v>219.60000000000002</v>
      </c>
      <c r="AR199" s="228">
        <v>0</v>
      </c>
      <c r="AS199" s="228">
        <v>61.2</v>
      </c>
      <c r="AT199" s="228">
        <v>280.8</v>
      </c>
      <c r="AU199" s="229">
        <v>0</v>
      </c>
      <c r="AV199" s="229">
        <v>0</v>
      </c>
      <c r="AW199" s="229">
        <v>1</v>
      </c>
      <c r="AX199" s="229">
        <v>1</v>
      </c>
      <c r="AY199" s="219">
        <v>68.84210526315789</v>
      </c>
      <c r="AZ199" s="230">
        <v>0</v>
      </c>
      <c r="BA199" s="228">
        <v>7666.6421052631576</v>
      </c>
      <c r="BB199" s="229">
        <v>0</v>
      </c>
      <c r="BC199" s="229">
        <v>0</v>
      </c>
      <c r="BD199" s="229">
        <v>1</v>
      </c>
      <c r="BE199" s="231">
        <v>122.4</v>
      </c>
      <c r="BF199" s="231">
        <v>0</v>
      </c>
      <c r="BG199" s="232">
        <v>7789.0421052631573</v>
      </c>
      <c r="BH199" s="233">
        <v>3245.4342105263158</v>
      </c>
      <c r="BI199" s="233">
        <v>2596.3473684210526</v>
      </c>
      <c r="BJ199" s="233">
        <v>1947.2605263157893</v>
      </c>
      <c r="BK199" s="234">
        <v>0</v>
      </c>
      <c r="BL199" s="233">
        <v>0</v>
      </c>
      <c r="BY199" s="235"/>
      <c r="BZ199" s="235"/>
      <c r="CA199" s="235"/>
    </row>
    <row r="200" spans="1:80" x14ac:dyDescent="0.3">
      <c r="A200" s="216">
        <v>7009</v>
      </c>
      <c r="B200" s="217" t="s">
        <v>481</v>
      </c>
      <c r="C200" s="216">
        <v>5</v>
      </c>
      <c r="D200" s="216">
        <v>6</v>
      </c>
      <c r="E200" s="216">
        <v>7</v>
      </c>
      <c r="F200" s="216">
        <v>0</v>
      </c>
      <c r="G200" s="216">
        <v>0</v>
      </c>
      <c r="H200" s="216">
        <v>0</v>
      </c>
      <c r="I200" s="216">
        <v>75</v>
      </c>
      <c r="J200" s="216">
        <v>90</v>
      </c>
      <c r="K200" s="216">
        <v>105</v>
      </c>
      <c r="L200" s="216">
        <v>0</v>
      </c>
      <c r="M200" s="216">
        <v>0</v>
      </c>
      <c r="N200" s="216">
        <v>0</v>
      </c>
      <c r="O200" s="216">
        <v>0</v>
      </c>
      <c r="P200" s="216">
        <v>0</v>
      </c>
      <c r="Q200" s="216">
        <v>0</v>
      </c>
      <c r="R200" s="216">
        <v>0</v>
      </c>
      <c r="S200" s="216">
        <v>0</v>
      </c>
      <c r="T200" s="216">
        <v>0</v>
      </c>
      <c r="U200" s="216">
        <v>4</v>
      </c>
      <c r="V200" s="216">
        <v>4</v>
      </c>
      <c r="W200" s="216">
        <v>4</v>
      </c>
      <c r="X200" s="216">
        <v>45</v>
      </c>
      <c r="Y200" s="216">
        <v>60</v>
      </c>
      <c r="Z200" s="216">
        <v>60</v>
      </c>
      <c r="AA200" s="216">
        <v>0</v>
      </c>
      <c r="AB200" s="216">
        <v>0</v>
      </c>
      <c r="AC200" s="216">
        <v>0</v>
      </c>
      <c r="AD200" s="228">
        <v>18536.400000000001</v>
      </c>
      <c r="AE200" s="229">
        <v>0</v>
      </c>
      <c r="AF200" s="229">
        <v>30</v>
      </c>
      <c r="AG200" s="229">
        <v>15</v>
      </c>
      <c r="AH200" s="229">
        <v>15</v>
      </c>
      <c r="AI200" s="229">
        <v>30</v>
      </c>
      <c r="AJ200" s="229">
        <v>15</v>
      </c>
      <c r="AK200" s="229">
        <v>30</v>
      </c>
      <c r="AL200" s="229">
        <v>30</v>
      </c>
      <c r="AM200" s="229">
        <v>15</v>
      </c>
      <c r="AN200" s="229">
        <v>45</v>
      </c>
      <c r="AO200" s="229">
        <v>90</v>
      </c>
      <c r="AP200" s="229">
        <v>45</v>
      </c>
      <c r="AQ200" s="228">
        <v>338.55</v>
      </c>
      <c r="AR200" s="228">
        <v>330.6</v>
      </c>
      <c r="AS200" s="228">
        <v>45.6</v>
      </c>
      <c r="AT200" s="228">
        <v>714.75000000000011</v>
      </c>
      <c r="AU200" s="229">
        <v>2</v>
      </c>
      <c r="AV200" s="229">
        <v>4</v>
      </c>
      <c r="AW200" s="229">
        <v>4</v>
      </c>
      <c r="AX200" s="229">
        <v>10</v>
      </c>
      <c r="AY200" s="219">
        <v>722.8421052631578</v>
      </c>
      <c r="AZ200" s="230">
        <v>0</v>
      </c>
      <c r="BA200" s="228">
        <v>19973.992105263158</v>
      </c>
      <c r="BB200" s="229">
        <v>3</v>
      </c>
      <c r="BC200" s="229">
        <v>4</v>
      </c>
      <c r="BD200" s="229">
        <v>4</v>
      </c>
      <c r="BE200" s="231">
        <v>1417.8000000000002</v>
      </c>
      <c r="BF200" s="231">
        <v>0</v>
      </c>
      <c r="BG200" s="232">
        <v>21391.792105263157</v>
      </c>
      <c r="BH200" s="233">
        <v>8913.2467105263149</v>
      </c>
      <c r="BI200" s="233">
        <v>7130.5973684210521</v>
      </c>
      <c r="BJ200" s="233">
        <v>5347.9480263157893</v>
      </c>
      <c r="BK200" s="234">
        <v>0</v>
      </c>
      <c r="BL200" s="233">
        <v>0</v>
      </c>
      <c r="BY200" s="235"/>
      <c r="BZ200" s="235"/>
      <c r="CA200" s="235"/>
    </row>
    <row r="201" spans="1:80" x14ac:dyDescent="0.3">
      <c r="A201" s="216">
        <v>7012</v>
      </c>
      <c r="B201" s="217" t="s">
        <v>482</v>
      </c>
      <c r="C201" s="216">
        <v>5</v>
      </c>
      <c r="D201" s="216">
        <v>1</v>
      </c>
      <c r="E201" s="216">
        <v>2</v>
      </c>
      <c r="F201" s="216">
        <v>0</v>
      </c>
      <c r="G201" s="216">
        <v>0</v>
      </c>
      <c r="H201" s="216">
        <v>0</v>
      </c>
      <c r="I201" s="216">
        <v>75</v>
      </c>
      <c r="J201" s="216">
        <v>15</v>
      </c>
      <c r="K201" s="216">
        <v>30</v>
      </c>
      <c r="L201" s="216">
        <v>0</v>
      </c>
      <c r="M201" s="216">
        <v>0</v>
      </c>
      <c r="N201" s="216">
        <v>0</v>
      </c>
      <c r="O201" s="216">
        <v>0</v>
      </c>
      <c r="P201" s="216">
        <v>0</v>
      </c>
      <c r="Q201" s="216">
        <v>0</v>
      </c>
      <c r="R201" s="216">
        <v>0</v>
      </c>
      <c r="S201" s="216">
        <v>0</v>
      </c>
      <c r="T201" s="216">
        <v>0</v>
      </c>
      <c r="U201" s="216">
        <v>1</v>
      </c>
      <c r="V201" s="216">
        <v>1</v>
      </c>
      <c r="W201" s="216">
        <v>1</v>
      </c>
      <c r="X201" s="216">
        <v>30</v>
      </c>
      <c r="Y201" s="216">
        <v>15</v>
      </c>
      <c r="Z201" s="216">
        <v>15</v>
      </c>
      <c r="AA201" s="216">
        <v>0</v>
      </c>
      <c r="AB201" s="216">
        <v>0</v>
      </c>
      <c r="AC201" s="216">
        <v>0</v>
      </c>
      <c r="AD201" s="228">
        <v>8373.9</v>
      </c>
      <c r="AE201" s="229">
        <v>0</v>
      </c>
      <c r="AF201" s="229">
        <v>15</v>
      </c>
      <c r="AG201" s="229">
        <v>15</v>
      </c>
      <c r="AH201" s="229">
        <v>0</v>
      </c>
      <c r="AI201" s="229">
        <v>0</v>
      </c>
      <c r="AJ201" s="229">
        <v>0</v>
      </c>
      <c r="AK201" s="229">
        <v>0</v>
      </c>
      <c r="AL201" s="229">
        <v>0</v>
      </c>
      <c r="AM201" s="229">
        <v>0</v>
      </c>
      <c r="AN201" s="229">
        <v>0</v>
      </c>
      <c r="AO201" s="229">
        <v>15</v>
      </c>
      <c r="AP201" s="229">
        <v>15</v>
      </c>
      <c r="AQ201" s="228">
        <v>0</v>
      </c>
      <c r="AR201" s="228">
        <v>56.55</v>
      </c>
      <c r="AS201" s="228">
        <v>15.6</v>
      </c>
      <c r="AT201" s="228">
        <v>72.149999999999991</v>
      </c>
      <c r="AU201" s="229">
        <v>2</v>
      </c>
      <c r="AV201" s="229">
        <v>1</v>
      </c>
      <c r="AW201" s="229">
        <v>1</v>
      </c>
      <c r="AX201" s="229">
        <v>4</v>
      </c>
      <c r="AY201" s="219">
        <v>292.57894736842104</v>
      </c>
      <c r="AZ201" s="230">
        <v>0</v>
      </c>
      <c r="BA201" s="228">
        <v>8738.628947368421</v>
      </c>
      <c r="BB201" s="229">
        <v>2</v>
      </c>
      <c r="BC201" s="229">
        <v>1</v>
      </c>
      <c r="BD201" s="229">
        <v>1</v>
      </c>
      <c r="BE201" s="231">
        <v>520.20000000000005</v>
      </c>
      <c r="BF201" s="231">
        <v>0</v>
      </c>
      <c r="BG201" s="232">
        <v>9258.8289473684217</v>
      </c>
      <c r="BH201" s="233">
        <v>3857.8453947368421</v>
      </c>
      <c r="BI201" s="233">
        <v>3086.2763157894738</v>
      </c>
      <c r="BJ201" s="233">
        <v>2314.7072368421054</v>
      </c>
      <c r="BK201" s="234">
        <v>2</v>
      </c>
      <c r="BL201" s="233">
        <v>1820</v>
      </c>
      <c r="BY201" s="235"/>
      <c r="BZ201" s="235"/>
      <c r="CA201" s="235"/>
    </row>
    <row r="202" spans="1:80" x14ac:dyDescent="0.3">
      <c r="A202" s="216">
        <v>7013</v>
      </c>
      <c r="B202" s="217" t="s">
        <v>483</v>
      </c>
      <c r="C202" s="216">
        <v>1</v>
      </c>
      <c r="D202" s="216">
        <v>0</v>
      </c>
      <c r="E202" s="216">
        <v>0</v>
      </c>
      <c r="F202" s="216">
        <v>0</v>
      </c>
      <c r="G202" s="216">
        <v>0</v>
      </c>
      <c r="H202" s="216">
        <v>0</v>
      </c>
      <c r="I202" s="216">
        <v>15</v>
      </c>
      <c r="J202" s="216">
        <v>0</v>
      </c>
      <c r="K202" s="216">
        <v>0</v>
      </c>
      <c r="L202" s="216">
        <v>0</v>
      </c>
      <c r="M202" s="216">
        <v>0</v>
      </c>
      <c r="N202" s="216">
        <v>0</v>
      </c>
      <c r="O202" s="216">
        <v>0</v>
      </c>
      <c r="P202" s="216">
        <v>0</v>
      </c>
      <c r="Q202" s="216">
        <v>0</v>
      </c>
      <c r="R202" s="216">
        <v>0</v>
      </c>
      <c r="S202" s="216">
        <v>0</v>
      </c>
      <c r="T202" s="216">
        <v>0</v>
      </c>
      <c r="U202" s="216">
        <v>0</v>
      </c>
      <c r="V202" s="216">
        <v>0</v>
      </c>
      <c r="W202" s="216">
        <v>0</v>
      </c>
      <c r="X202" s="216">
        <v>0</v>
      </c>
      <c r="Y202" s="216">
        <v>0</v>
      </c>
      <c r="Z202" s="216">
        <v>0</v>
      </c>
      <c r="AA202" s="216">
        <v>0</v>
      </c>
      <c r="AB202" s="216">
        <v>0</v>
      </c>
      <c r="AC202" s="216">
        <v>0</v>
      </c>
      <c r="AD202" s="228">
        <v>1056.9000000000001</v>
      </c>
      <c r="AE202" s="229">
        <v>0</v>
      </c>
      <c r="AF202" s="229">
        <v>0</v>
      </c>
      <c r="AG202" s="229">
        <v>15</v>
      </c>
      <c r="AH202" s="229">
        <v>0</v>
      </c>
      <c r="AI202" s="229">
        <v>0</v>
      </c>
      <c r="AJ202" s="229">
        <v>0</v>
      </c>
      <c r="AK202" s="229">
        <v>0</v>
      </c>
      <c r="AL202" s="229">
        <v>0</v>
      </c>
      <c r="AM202" s="229">
        <v>0</v>
      </c>
      <c r="AN202" s="229">
        <v>0</v>
      </c>
      <c r="AO202" s="229">
        <v>0</v>
      </c>
      <c r="AP202" s="229">
        <v>15</v>
      </c>
      <c r="AQ202" s="228">
        <v>0</v>
      </c>
      <c r="AR202" s="228">
        <v>0</v>
      </c>
      <c r="AS202" s="228">
        <v>15.6</v>
      </c>
      <c r="AT202" s="228">
        <v>15.6</v>
      </c>
      <c r="AU202" s="229">
        <v>0</v>
      </c>
      <c r="AV202" s="229">
        <v>0</v>
      </c>
      <c r="AW202" s="229">
        <v>0</v>
      </c>
      <c r="AX202" s="229">
        <v>0</v>
      </c>
      <c r="AY202" s="219">
        <v>0</v>
      </c>
      <c r="AZ202" s="230">
        <v>0</v>
      </c>
      <c r="BA202" s="228">
        <v>1072.5</v>
      </c>
      <c r="BB202" s="229">
        <v>0</v>
      </c>
      <c r="BC202" s="229">
        <v>0</v>
      </c>
      <c r="BD202" s="229">
        <v>0</v>
      </c>
      <c r="BE202" s="231">
        <v>0</v>
      </c>
      <c r="BF202" s="231">
        <v>0</v>
      </c>
      <c r="BG202" s="232">
        <v>1072.5</v>
      </c>
      <c r="BH202" s="233">
        <v>446.875</v>
      </c>
      <c r="BI202" s="233">
        <v>357.5</v>
      </c>
      <c r="BJ202" s="233">
        <v>268.125</v>
      </c>
      <c r="BK202" s="234">
        <v>0</v>
      </c>
      <c r="BL202" s="233">
        <v>0</v>
      </c>
      <c r="BY202" s="235"/>
      <c r="BZ202" s="235"/>
      <c r="CA202" s="235"/>
    </row>
    <row r="203" spans="1:80" x14ac:dyDescent="0.3">
      <c r="A203" s="216">
        <v>7031</v>
      </c>
      <c r="B203" s="217" t="s">
        <v>484</v>
      </c>
      <c r="C203" s="216">
        <v>6</v>
      </c>
      <c r="D203" s="216">
        <v>4</v>
      </c>
      <c r="E203" s="216">
        <v>5</v>
      </c>
      <c r="F203" s="216">
        <v>0</v>
      </c>
      <c r="G203" s="216">
        <v>0</v>
      </c>
      <c r="H203" s="216">
        <v>0</v>
      </c>
      <c r="I203" s="216">
        <v>90</v>
      </c>
      <c r="J203" s="216">
        <v>60</v>
      </c>
      <c r="K203" s="216">
        <v>75</v>
      </c>
      <c r="L203" s="216">
        <v>0</v>
      </c>
      <c r="M203" s="216">
        <v>0</v>
      </c>
      <c r="N203" s="216">
        <v>0</v>
      </c>
      <c r="O203" s="216">
        <v>0</v>
      </c>
      <c r="P203" s="216">
        <v>0</v>
      </c>
      <c r="Q203" s="216">
        <v>0</v>
      </c>
      <c r="R203" s="216">
        <v>0</v>
      </c>
      <c r="S203" s="216">
        <v>0</v>
      </c>
      <c r="T203" s="216">
        <v>0</v>
      </c>
      <c r="U203" s="216">
        <v>0</v>
      </c>
      <c r="V203" s="216">
        <v>0</v>
      </c>
      <c r="W203" s="216">
        <v>0</v>
      </c>
      <c r="X203" s="216">
        <v>15</v>
      </c>
      <c r="Y203" s="216">
        <v>15</v>
      </c>
      <c r="Z203" s="216">
        <v>0</v>
      </c>
      <c r="AA203" s="216">
        <v>0</v>
      </c>
      <c r="AB203" s="216">
        <v>0</v>
      </c>
      <c r="AC203" s="216">
        <v>0</v>
      </c>
      <c r="AD203" s="228">
        <v>15528.3</v>
      </c>
      <c r="AE203" s="229">
        <v>15</v>
      </c>
      <c r="AF203" s="229">
        <v>0</v>
      </c>
      <c r="AG203" s="229">
        <v>15</v>
      </c>
      <c r="AH203" s="229">
        <v>0</v>
      </c>
      <c r="AI203" s="229">
        <v>45</v>
      </c>
      <c r="AJ203" s="229">
        <v>0</v>
      </c>
      <c r="AK203" s="229">
        <v>0</v>
      </c>
      <c r="AL203" s="229">
        <v>60</v>
      </c>
      <c r="AM203" s="229">
        <v>0</v>
      </c>
      <c r="AN203" s="229">
        <v>15</v>
      </c>
      <c r="AO203" s="229">
        <v>105</v>
      </c>
      <c r="AP203" s="229">
        <v>15</v>
      </c>
      <c r="AQ203" s="228">
        <v>118.95</v>
      </c>
      <c r="AR203" s="228">
        <v>378.44999999999993</v>
      </c>
      <c r="AS203" s="228">
        <v>15.6</v>
      </c>
      <c r="AT203" s="228">
        <v>512.99999999999989</v>
      </c>
      <c r="AU203" s="229">
        <v>1</v>
      </c>
      <c r="AV203" s="229">
        <v>1</v>
      </c>
      <c r="AW203" s="229">
        <v>0</v>
      </c>
      <c r="AX203" s="229">
        <v>2</v>
      </c>
      <c r="AY203" s="219">
        <v>149.15789473684208</v>
      </c>
      <c r="AZ203" s="230">
        <v>0</v>
      </c>
      <c r="BA203" s="228">
        <v>16190.457894736841</v>
      </c>
      <c r="BB203" s="229">
        <v>1</v>
      </c>
      <c r="BC203" s="229">
        <v>1</v>
      </c>
      <c r="BD203" s="229">
        <v>0</v>
      </c>
      <c r="BE203" s="231">
        <v>265.20000000000005</v>
      </c>
      <c r="BF203" s="231">
        <v>0</v>
      </c>
      <c r="BG203" s="232">
        <v>16455.65789473684</v>
      </c>
      <c r="BH203" s="233">
        <v>6856.5241228070172</v>
      </c>
      <c r="BI203" s="233">
        <v>5485.2192982456136</v>
      </c>
      <c r="BJ203" s="233">
        <v>4113.91447368421</v>
      </c>
      <c r="BK203" s="234">
        <v>10</v>
      </c>
      <c r="BL203" s="233">
        <v>9100</v>
      </c>
      <c r="BY203" s="235"/>
      <c r="BZ203" s="235"/>
      <c r="CA203" s="235"/>
    </row>
    <row r="204" spans="1:80" x14ac:dyDescent="0.3">
      <c r="A204" s="216">
        <v>7034</v>
      </c>
      <c r="B204" s="217" t="s">
        <v>485</v>
      </c>
      <c r="C204" s="216">
        <v>2</v>
      </c>
      <c r="D204" s="216">
        <v>1</v>
      </c>
      <c r="E204" s="216">
        <v>1</v>
      </c>
      <c r="F204" s="216">
        <v>0</v>
      </c>
      <c r="G204" s="216">
        <v>0</v>
      </c>
      <c r="H204" s="216">
        <v>0</v>
      </c>
      <c r="I204" s="216">
        <v>30</v>
      </c>
      <c r="J204" s="216">
        <v>15</v>
      </c>
      <c r="K204" s="216">
        <v>15</v>
      </c>
      <c r="L204" s="216">
        <v>0</v>
      </c>
      <c r="M204" s="216">
        <v>0</v>
      </c>
      <c r="N204" s="216">
        <v>0</v>
      </c>
      <c r="O204" s="216">
        <v>0</v>
      </c>
      <c r="P204" s="216">
        <v>0</v>
      </c>
      <c r="Q204" s="216">
        <v>0</v>
      </c>
      <c r="R204" s="216">
        <v>0</v>
      </c>
      <c r="S204" s="216">
        <v>0</v>
      </c>
      <c r="T204" s="216">
        <v>0</v>
      </c>
      <c r="U204" s="216">
        <v>0</v>
      </c>
      <c r="V204" s="216">
        <v>0</v>
      </c>
      <c r="W204" s="216">
        <v>0</v>
      </c>
      <c r="X204" s="216">
        <v>30</v>
      </c>
      <c r="Y204" s="216">
        <v>0</v>
      </c>
      <c r="Z204" s="216">
        <v>0</v>
      </c>
      <c r="AA204" s="216">
        <v>0</v>
      </c>
      <c r="AB204" s="216">
        <v>0</v>
      </c>
      <c r="AC204" s="216">
        <v>0</v>
      </c>
      <c r="AD204" s="228">
        <v>4146.3</v>
      </c>
      <c r="AE204" s="229">
        <v>0</v>
      </c>
      <c r="AF204" s="229">
        <v>15</v>
      </c>
      <c r="AG204" s="229">
        <v>15</v>
      </c>
      <c r="AH204" s="229">
        <v>0</v>
      </c>
      <c r="AI204" s="229">
        <v>0</v>
      </c>
      <c r="AJ204" s="229">
        <v>0</v>
      </c>
      <c r="AK204" s="229">
        <v>0</v>
      </c>
      <c r="AL204" s="229">
        <v>0</v>
      </c>
      <c r="AM204" s="229">
        <v>0</v>
      </c>
      <c r="AN204" s="229">
        <v>0</v>
      </c>
      <c r="AO204" s="229">
        <v>15</v>
      </c>
      <c r="AP204" s="229">
        <v>15</v>
      </c>
      <c r="AQ204" s="228">
        <v>0</v>
      </c>
      <c r="AR204" s="228">
        <v>56.55</v>
      </c>
      <c r="AS204" s="228">
        <v>15.6</v>
      </c>
      <c r="AT204" s="228">
        <v>72.149999999999991</v>
      </c>
      <c r="AU204" s="229">
        <v>0</v>
      </c>
      <c r="AV204" s="229">
        <v>0</v>
      </c>
      <c r="AW204" s="229">
        <v>0</v>
      </c>
      <c r="AX204" s="229">
        <v>0</v>
      </c>
      <c r="AY204" s="219">
        <v>0</v>
      </c>
      <c r="AZ204" s="230">
        <v>0</v>
      </c>
      <c r="BA204" s="228">
        <v>4218.45</v>
      </c>
      <c r="BB204" s="229">
        <v>2</v>
      </c>
      <c r="BC204" s="229">
        <v>0</v>
      </c>
      <c r="BD204" s="229">
        <v>0</v>
      </c>
      <c r="BE204" s="231">
        <v>265.20000000000005</v>
      </c>
      <c r="BF204" s="231">
        <v>0</v>
      </c>
      <c r="BG204" s="232">
        <v>4483.6499999999996</v>
      </c>
      <c r="BH204" s="233">
        <v>1868.1875</v>
      </c>
      <c r="BI204" s="233">
        <v>1494.55</v>
      </c>
      <c r="BJ204" s="233">
        <v>1120.9124999999999</v>
      </c>
      <c r="BK204" s="234">
        <v>0</v>
      </c>
      <c r="BL204" s="233">
        <v>0</v>
      </c>
      <c r="BY204" s="235"/>
      <c r="BZ204" s="235"/>
      <c r="CA204" s="235"/>
    </row>
    <row r="205" spans="1:80" x14ac:dyDescent="0.3">
      <c r="A205" s="216">
        <v>7038</v>
      </c>
      <c r="B205" s="217" t="s">
        <v>486</v>
      </c>
      <c r="C205" s="216">
        <v>0</v>
      </c>
      <c r="D205" s="216">
        <v>4</v>
      </c>
      <c r="E205" s="216">
        <v>5</v>
      </c>
      <c r="F205" s="216">
        <v>0</v>
      </c>
      <c r="G205" s="216">
        <v>0</v>
      </c>
      <c r="H205" s="216">
        <v>0</v>
      </c>
      <c r="I205" s="216">
        <v>0</v>
      </c>
      <c r="J205" s="216">
        <v>60</v>
      </c>
      <c r="K205" s="216">
        <v>75</v>
      </c>
      <c r="L205" s="216">
        <v>0</v>
      </c>
      <c r="M205" s="216">
        <v>0</v>
      </c>
      <c r="N205" s="216">
        <v>0</v>
      </c>
      <c r="O205" s="216">
        <v>0</v>
      </c>
      <c r="P205" s="216">
        <v>0</v>
      </c>
      <c r="Q205" s="216">
        <v>0</v>
      </c>
      <c r="R205" s="216">
        <v>0</v>
      </c>
      <c r="S205" s="216">
        <v>0</v>
      </c>
      <c r="T205" s="216">
        <v>0</v>
      </c>
      <c r="U205" s="216">
        <v>3</v>
      </c>
      <c r="V205" s="216">
        <v>3</v>
      </c>
      <c r="W205" s="216">
        <v>3</v>
      </c>
      <c r="X205" s="216">
        <v>0</v>
      </c>
      <c r="Y205" s="216">
        <v>45</v>
      </c>
      <c r="Z205" s="216">
        <v>45</v>
      </c>
      <c r="AA205" s="216">
        <v>0</v>
      </c>
      <c r="AB205" s="216">
        <v>0</v>
      </c>
      <c r="AC205" s="216">
        <v>0</v>
      </c>
      <c r="AD205" s="228">
        <v>9186.9</v>
      </c>
      <c r="AE205" s="229">
        <v>0</v>
      </c>
      <c r="AF205" s="229">
        <v>0</v>
      </c>
      <c r="AG205" s="229">
        <v>0</v>
      </c>
      <c r="AH205" s="229">
        <v>15</v>
      </c>
      <c r="AI205" s="229">
        <v>15</v>
      </c>
      <c r="AJ205" s="229">
        <v>15</v>
      </c>
      <c r="AK205" s="229">
        <v>15</v>
      </c>
      <c r="AL205" s="229">
        <v>15</v>
      </c>
      <c r="AM205" s="229">
        <v>15</v>
      </c>
      <c r="AN205" s="229">
        <v>30</v>
      </c>
      <c r="AO205" s="229">
        <v>30</v>
      </c>
      <c r="AP205" s="229">
        <v>30</v>
      </c>
      <c r="AQ205" s="228">
        <v>228.75</v>
      </c>
      <c r="AR205" s="228">
        <v>108.75</v>
      </c>
      <c r="AS205" s="228">
        <v>30</v>
      </c>
      <c r="AT205" s="228">
        <v>367.5</v>
      </c>
      <c r="AU205" s="229">
        <v>0</v>
      </c>
      <c r="AV205" s="229">
        <v>0</v>
      </c>
      <c r="AW205" s="229">
        <v>0</v>
      </c>
      <c r="AX205" s="229">
        <v>0</v>
      </c>
      <c r="AY205" s="219">
        <v>0</v>
      </c>
      <c r="AZ205" s="230">
        <v>0</v>
      </c>
      <c r="BA205" s="228">
        <v>9554.4</v>
      </c>
      <c r="BB205" s="229">
        <v>0</v>
      </c>
      <c r="BC205" s="229">
        <v>3</v>
      </c>
      <c r="BD205" s="229">
        <v>3</v>
      </c>
      <c r="BE205" s="231">
        <v>765.00000000000011</v>
      </c>
      <c r="BF205" s="231">
        <v>1</v>
      </c>
      <c r="BG205" s="232">
        <v>10320.4</v>
      </c>
      <c r="BH205" s="233">
        <v>4300.1666666666661</v>
      </c>
      <c r="BI205" s="233">
        <v>3440.1333333333332</v>
      </c>
      <c r="BJ205" s="233">
        <v>2580.1</v>
      </c>
      <c r="BK205" s="234">
        <v>0</v>
      </c>
      <c r="BL205" s="233">
        <v>0</v>
      </c>
      <c r="BY205" s="235"/>
      <c r="BZ205" s="235"/>
      <c r="CA205" s="235"/>
    </row>
    <row r="206" spans="1:80" x14ac:dyDescent="0.3">
      <c r="A206" s="216">
        <v>7045</v>
      </c>
      <c r="B206" s="217" t="s">
        <v>487</v>
      </c>
      <c r="C206" s="216">
        <v>1</v>
      </c>
      <c r="D206" s="216">
        <v>0</v>
      </c>
      <c r="E206" s="216">
        <v>0</v>
      </c>
      <c r="F206" s="216">
        <v>0</v>
      </c>
      <c r="G206" s="216">
        <v>0</v>
      </c>
      <c r="H206" s="216">
        <v>0</v>
      </c>
      <c r="I206" s="216">
        <v>15</v>
      </c>
      <c r="J206" s="216">
        <v>0</v>
      </c>
      <c r="K206" s="216">
        <v>0</v>
      </c>
      <c r="L206" s="216">
        <v>0</v>
      </c>
      <c r="M206" s="216">
        <v>0</v>
      </c>
      <c r="N206" s="216">
        <v>0</v>
      </c>
      <c r="O206" s="216">
        <v>0</v>
      </c>
      <c r="P206" s="216">
        <v>0</v>
      </c>
      <c r="Q206" s="216">
        <v>0</v>
      </c>
      <c r="R206" s="216">
        <v>0</v>
      </c>
      <c r="S206" s="216">
        <v>0</v>
      </c>
      <c r="T206" s="216">
        <v>0</v>
      </c>
      <c r="U206" s="216">
        <v>0</v>
      </c>
      <c r="V206" s="216">
        <v>0</v>
      </c>
      <c r="W206" s="216">
        <v>0</v>
      </c>
      <c r="X206" s="216">
        <v>15</v>
      </c>
      <c r="Y206" s="216">
        <v>0</v>
      </c>
      <c r="Z206" s="216">
        <v>0</v>
      </c>
      <c r="AA206" s="216">
        <v>0</v>
      </c>
      <c r="AB206" s="216">
        <v>0</v>
      </c>
      <c r="AC206" s="216">
        <v>0</v>
      </c>
      <c r="AD206" s="228">
        <v>1056.9000000000001</v>
      </c>
      <c r="AE206" s="229">
        <v>0</v>
      </c>
      <c r="AF206" s="229">
        <v>0</v>
      </c>
      <c r="AG206" s="229">
        <v>0</v>
      </c>
      <c r="AH206" s="229">
        <v>0</v>
      </c>
      <c r="AI206" s="229">
        <v>0</v>
      </c>
      <c r="AJ206" s="229">
        <v>0</v>
      </c>
      <c r="AK206" s="229">
        <v>0</v>
      </c>
      <c r="AL206" s="229">
        <v>0</v>
      </c>
      <c r="AM206" s="229">
        <v>0</v>
      </c>
      <c r="AN206" s="229">
        <v>0</v>
      </c>
      <c r="AO206" s="229">
        <v>0</v>
      </c>
      <c r="AP206" s="229">
        <v>0</v>
      </c>
      <c r="AQ206" s="228">
        <v>0</v>
      </c>
      <c r="AR206" s="228">
        <v>0</v>
      </c>
      <c r="AS206" s="228">
        <v>0</v>
      </c>
      <c r="AT206" s="228">
        <v>0</v>
      </c>
      <c r="AU206" s="229">
        <v>1</v>
      </c>
      <c r="AV206" s="229">
        <v>0</v>
      </c>
      <c r="AW206" s="229">
        <v>0</v>
      </c>
      <c r="AX206" s="229">
        <v>1</v>
      </c>
      <c r="AY206" s="219">
        <v>74.578947368421055</v>
      </c>
      <c r="AZ206" s="230">
        <v>0</v>
      </c>
      <c r="BA206" s="228">
        <v>1131.4789473684211</v>
      </c>
      <c r="BB206" s="229">
        <v>1</v>
      </c>
      <c r="BC206" s="229">
        <v>0</v>
      </c>
      <c r="BD206" s="229">
        <v>0</v>
      </c>
      <c r="BE206" s="231">
        <v>132.60000000000002</v>
      </c>
      <c r="BF206" s="231">
        <v>0</v>
      </c>
      <c r="BG206" s="232">
        <v>1264.0789473684213</v>
      </c>
      <c r="BH206" s="233">
        <v>526.69956140350882</v>
      </c>
      <c r="BI206" s="233">
        <v>421.35964912280707</v>
      </c>
      <c r="BJ206" s="233">
        <v>316.01973684210532</v>
      </c>
      <c r="BK206" s="234">
        <v>0</v>
      </c>
      <c r="BL206" s="233">
        <v>0</v>
      </c>
      <c r="BY206" s="235"/>
      <c r="BZ206" s="235"/>
      <c r="CA206" s="235"/>
    </row>
    <row r="207" spans="1:80" x14ac:dyDescent="0.3">
      <c r="A207" s="216">
        <v>7052</v>
      </c>
      <c r="B207" s="217" t="s">
        <v>488</v>
      </c>
      <c r="C207" s="216">
        <v>1</v>
      </c>
      <c r="D207" s="216">
        <v>0</v>
      </c>
      <c r="E207" s="216">
        <v>0</v>
      </c>
      <c r="F207" s="216">
        <v>0</v>
      </c>
      <c r="G207" s="216">
        <v>0</v>
      </c>
      <c r="H207" s="216">
        <v>0</v>
      </c>
      <c r="I207" s="216">
        <v>15</v>
      </c>
      <c r="J207" s="216">
        <v>0</v>
      </c>
      <c r="K207" s="216">
        <v>0</v>
      </c>
      <c r="L207" s="216">
        <v>0</v>
      </c>
      <c r="M207" s="216">
        <v>0</v>
      </c>
      <c r="N207" s="216">
        <v>0</v>
      </c>
      <c r="O207" s="216">
        <v>0</v>
      </c>
      <c r="P207" s="216">
        <v>0</v>
      </c>
      <c r="Q207" s="216">
        <v>0</v>
      </c>
      <c r="R207" s="216">
        <v>0</v>
      </c>
      <c r="S207" s="216">
        <v>0</v>
      </c>
      <c r="T207" s="216">
        <v>0</v>
      </c>
      <c r="U207" s="216">
        <v>0</v>
      </c>
      <c r="V207" s="216">
        <v>0</v>
      </c>
      <c r="W207" s="216">
        <v>0</v>
      </c>
      <c r="X207" s="216">
        <v>0</v>
      </c>
      <c r="Y207" s="216">
        <v>0</v>
      </c>
      <c r="Z207" s="216">
        <v>0</v>
      </c>
      <c r="AA207" s="216">
        <v>0</v>
      </c>
      <c r="AB207" s="216">
        <v>0</v>
      </c>
      <c r="AC207" s="216">
        <v>0</v>
      </c>
      <c r="AD207" s="228">
        <v>1056.9000000000001</v>
      </c>
      <c r="AE207" s="229">
        <v>0</v>
      </c>
      <c r="AF207" s="229">
        <v>0</v>
      </c>
      <c r="AG207" s="229">
        <v>15</v>
      </c>
      <c r="AH207" s="229">
        <v>0</v>
      </c>
      <c r="AI207" s="229">
        <v>0</v>
      </c>
      <c r="AJ207" s="229">
        <v>0</v>
      </c>
      <c r="AK207" s="229">
        <v>0</v>
      </c>
      <c r="AL207" s="229">
        <v>0</v>
      </c>
      <c r="AM207" s="229">
        <v>0</v>
      </c>
      <c r="AN207" s="229">
        <v>0</v>
      </c>
      <c r="AO207" s="229">
        <v>0</v>
      </c>
      <c r="AP207" s="229">
        <v>15</v>
      </c>
      <c r="AQ207" s="228">
        <v>0</v>
      </c>
      <c r="AR207" s="228">
        <v>0</v>
      </c>
      <c r="AS207" s="228">
        <v>15.6</v>
      </c>
      <c r="AT207" s="228">
        <v>15.6</v>
      </c>
      <c r="AU207" s="229">
        <v>0</v>
      </c>
      <c r="AV207" s="229">
        <v>0</v>
      </c>
      <c r="AW207" s="229">
        <v>0</v>
      </c>
      <c r="AX207" s="229">
        <v>0</v>
      </c>
      <c r="AY207" s="219">
        <v>0</v>
      </c>
      <c r="AZ207" s="230">
        <v>0</v>
      </c>
      <c r="BA207" s="228">
        <v>1072.5</v>
      </c>
      <c r="BB207" s="229">
        <v>0</v>
      </c>
      <c r="BC207" s="229">
        <v>0</v>
      </c>
      <c r="BD207" s="229">
        <v>0</v>
      </c>
      <c r="BE207" s="231">
        <v>0</v>
      </c>
      <c r="BF207" s="231">
        <v>0</v>
      </c>
      <c r="BG207" s="232">
        <v>1072.5</v>
      </c>
      <c r="BH207" s="233">
        <v>446.875</v>
      </c>
      <c r="BI207" s="233">
        <v>357.5</v>
      </c>
      <c r="BJ207" s="233">
        <v>268.125</v>
      </c>
      <c r="BK207" s="234">
        <v>0</v>
      </c>
      <c r="BL207" s="233">
        <v>0</v>
      </c>
      <c r="BY207" s="235"/>
      <c r="BZ207" s="235"/>
      <c r="CA207" s="235"/>
    </row>
    <row r="208" spans="1:80" s="237" customFormat="1" x14ac:dyDescent="0.3">
      <c r="A208" s="236"/>
      <c r="C208" s="236"/>
      <c r="D208" s="236"/>
      <c r="E208" s="236"/>
      <c r="F208" s="236"/>
      <c r="G208" s="236"/>
      <c r="H208" s="236"/>
      <c r="I208" s="236"/>
      <c r="J208" s="236"/>
      <c r="K208" s="236"/>
      <c r="L208" s="236"/>
      <c r="M208" s="236"/>
      <c r="N208" s="236"/>
      <c r="O208" s="236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236"/>
      <c r="AB208" s="236"/>
      <c r="AC208" s="236"/>
      <c r="AD208" s="238"/>
      <c r="AE208" s="229"/>
      <c r="AF208" s="229"/>
      <c r="AG208" s="229"/>
      <c r="AH208" s="229"/>
      <c r="AI208" s="229"/>
      <c r="AJ208" s="229"/>
      <c r="AK208" s="229"/>
      <c r="AL208" s="229"/>
      <c r="AM208" s="229"/>
      <c r="AN208" s="229"/>
      <c r="AO208" s="229"/>
      <c r="AP208" s="229"/>
      <c r="AQ208" s="228"/>
      <c r="AR208" s="228"/>
      <c r="AS208" s="228"/>
      <c r="AT208" s="238"/>
      <c r="AU208" s="239"/>
      <c r="AV208" s="239"/>
      <c r="AW208" s="239"/>
      <c r="AX208" s="239"/>
      <c r="AY208" s="240"/>
      <c r="AZ208" s="241"/>
      <c r="BA208" s="238"/>
      <c r="BB208" s="239"/>
      <c r="BC208" s="239"/>
      <c r="BD208" s="229"/>
      <c r="BE208" s="242"/>
      <c r="BF208" s="242"/>
      <c r="BG208" s="242"/>
      <c r="BH208" s="243"/>
      <c r="BI208" s="243"/>
      <c r="BJ208" s="243"/>
      <c r="BK208" s="244"/>
      <c r="BL208" s="243"/>
      <c r="BT208" s="217"/>
      <c r="BU208" s="217"/>
      <c r="BV208" s="217"/>
      <c r="BW208" s="217"/>
      <c r="BX208" s="217"/>
      <c r="BY208" s="235"/>
      <c r="BZ208" s="235"/>
      <c r="CA208" s="235"/>
      <c r="CB208" s="217"/>
    </row>
    <row r="209" spans="1:80" s="246" customFormat="1" x14ac:dyDescent="0.3">
      <c r="A209" s="245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45"/>
      <c r="V209" s="245"/>
      <c r="W209" s="245"/>
      <c r="X209" s="245"/>
      <c r="Y209" s="245"/>
      <c r="Z209" s="245"/>
      <c r="AA209" s="245"/>
      <c r="AB209" s="245"/>
      <c r="AC209" s="245"/>
      <c r="AD209" s="247"/>
      <c r="AE209" s="248"/>
      <c r="AF209" s="248"/>
      <c r="AG209" s="248"/>
      <c r="AH209" s="248"/>
      <c r="AI209" s="248"/>
      <c r="AJ209" s="248"/>
      <c r="AK209" s="248"/>
      <c r="AL209" s="248"/>
      <c r="AM209" s="248"/>
      <c r="AN209" s="248"/>
      <c r="AO209" s="248"/>
      <c r="AP209" s="248"/>
      <c r="AQ209" s="247"/>
      <c r="AR209" s="247"/>
      <c r="AS209" s="247"/>
      <c r="AT209" s="247"/>
      <c r="AU209" s="248"/>
      <c r="AV209" s="248"/>
      <c r="AW209" s="248"/>
      <c r="AX209" s="248"/>
      <c r="AY209" s="249"/>
      <c r="AZ209" s="250"/>
      <c r="BA209" s="247"/>
      <c r="BB209" s="248"/>
      <c r="BC209" s="248"/>
      <c r="BD209" s="248"/>
      <c r="BE209" s="251"/>
      <c r="BF209" s="251"/>
      <c r="BG209" s="251"/>
      <c r="BH209" s="252"/>
      <c r="BI209" s="252"/>
      <c r="BJ209" s="252"/>
      <c r="BK209" s="253"/>
      <c r="BL209" s="252"/>
      <c r="BT209" s="217"/>
      <c r="BU209" s="217"/>
      <c r="BV209" s="217"/>
      <c r="BW209" s="217"/>
      <c r="BX209" s="217"/>
      <c r="BY209" s="235"/>
      <c r="BZ209" s="235"/>
      <c r="CA209" s="235"/>
      <c r="CB209" s="237"/>
    </row>
    <row r="210" spans="1:80" x14ac:dyDescent="0.3">
      <c r="BY210" s="235"/>
      <c r="BZ210" s="235"/>
      <c r="CA210" s="235"/>
      <c r="CB210" s="246"/>
    </row>
    <row r="211" spans="1:80" x14ac:dyDescent="0.3">
      <c r="BY211" s="235"/>
      <c r="BZ211" s="237"/>
      <c r="CA211" s="237"/>
    </row>
    <row r="212" spans="1:80" x14ac:dyDescent="0.3">
      <c r="BW212" s="237"/>
      <c r="BX212" s="237"/>
      <c r="BY212" s="237"/>
      <c r="BZ212" s="246"/>
      <c r="CA212" s="246"/>
    </row>
    <row r="213" spans="1:80" x14ac:dyDescent="0.3">
      <c r="BV213" s="237"/>
      <c r="BW213" s="246"/>
      <c r="BX213" s="246"/>
      <c r="BY213" s="246"/>
    </row>
  </sheetData>
  <pageMargins left="0.7" right="0.7" top="0.75" bottom="0.75" header="0.3" footer="0.3"/>
  <headerFooter>
    <oddFooter>&amp;C_x000D_&amp;1#&amp;"Calibri"&amp;10&amp;K000000 OFFICIAL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78FC-87B1-40C8-9DE8-3F5DAC685A3B}">
  <dimension ref="A1:AR776"/>
  <sheetViews>
    <sheetView zoomScale="98" zoomScaleNormal="98" workbookViewId="0">
      <pane xSplit="2" ySplit="2" topLeftCell="C55" activePane="bottomRight" state="frozen"/>
      <selection activeCell="AO11" sqref="AO11"/>
      <selection pane="topRight" activeCell="AO11" sqref="AO11"/>
      <selection pane="bottomLeft" activeCell="AO11" sqref="AO11"/>
      <selection pane="bottomRight" activeCell="N13" sqref="N13"/>
    </sheetView>
  </sheetViews>
  <sheetFormatPr defaultRowHeight="14.4" x14ac:dyDescent="0.3"/>
  <cols>
    <col min="1" max="1" width="68.77734375" bestFit="1" customWidth="1"/>
    <col min="2" max="2" width="28.5546875" customWidth="1"/>
    <col min="9" max="9" width="14.77734375" customWidth="1"/>
    <col min="16" max="21" width="8.77734375" style="276"/>
    <col min="23" max="23" width="11.5546875" customWidth="1"/>
  </cols>
  <sheetData>
    <row r="1" spans="1:44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 s="276">
        <v>14</v>
      </c>
      <c r="Q1" s="276">
        <v>15</v>
      </c>
      <c r="R1" s="276">
        <v>16</v>
      </c>
      <c r="S1" s="276">
        <v>17</v>
      </c>
      <c r="T1" s="276">
        <v>18</v>
      </c>
      <c r="U1" s="276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</row>
    <row r="2" spans="1:44" s="277" customFormat="1" x14ac:dyDescent="0.3">
      <c r="A2" s="277" t="s">
        <v>0</v>
      </c>
      <c r="B2" s="277" t="s">
        <v>1</v>
      </c>
      <c r="C2" s="277" t="s">
        <v>2</v>
      </c>
      <c r="D2" s="277" t="s">
        <v>3</v>
      </c>
      <c r="E2" s="277" t="s">
        <v>4</v>
      </c>
      <c r="F2" s="277" t="s">
        <v>5</v>
      </c>
      <c r="G2" s="277" t="s">
        <v>6</v>
      </c>
      <c r="H2" s="277" t="s">
        <v>7</v>
      </c>
      <c r="I2" s="277" t="s">
        <v>8</v>
      </c>
      <c r="J2" s="277" t="s">
        <v>9</v>
      </c>
      <c r="K2" s="277" t="s">
        <v>10</v>
      </c>
      <c r="L2" s="277" t="s">
        <v>11</v>
      </c>
      <c r="M2" s="277" t="s">
        <v>12</v>
      </c>
      <c r="N2" s="277" t="s">
        <v>13</v>
      </c>
      <c r="O2" s="277" t="s">
        <v>14</v>
      </c>
      <c r="P2" s="278" t="s">
        <v>15</v>
      </c>
      <c r="Q2" s="278" t="s">
        <v>16</v>
      </c>
      <c r="R2" s="278" t="s">
        <v>17</v>
      </c>
      <c r="S2" s="278" t="s">
        <v>18</v>
      </c>
      <c r="T2" s="278" t="s">
        <v>19</v>
      </c>
      <c r="U2" s="278" t="s">
        <v>20</v>
      </c>
      <c r="V2" s="277" t="s">
        <v>21</v>
      </c>
      <c r="W2" s="277" t="s">
        <v>22</v>
      </c>
      <c r="X2" s="277" t="s">
        <v>23</v>
      </c>
      <c r="Y2" s="277" t="s">
        <v>24</v>
      </c>
      <c r="Z2" s="277" t="s">
        <v>25</v>
      </c>
      <c r="AA2" s="277" t="s">
        <v>26</v>
      </c>
      <c r="AB2" s="277" t="s">
        <v>27</v>
      </c>
      <c r="AC2" s="277" t="s">
        <v>28</v>
      </c>
      <c r="AD2" s="277" t="s">
        <v>29</v>
      </c>
      <c r="AE2" s="277" t="s">
        <v>30</v>
      </c>
      <c r="AF2" s="277" t="s">
        <v>31</v>
      </c>
      <c r="AG2" s="277" t="s">
        <v>32</v>
      </c>
      <c r="AH2" s="277" t="s">
        <v>33</v>
      </c>
      <c r="AI2" s="277" t="s">
        <v>34</v>
      </c>
      <c r="AJ2" s="277" t="s">
        <v>283</v>
      </c>
      <c r="AK2" s="277" t="s">
        <v>284</v>
      </c>
      <c r="AL2" s="277" t="s">
        <v>285</v>
      </c>
      <c r="AM2" s="277" t="s">
        <v>286</v>
      </c>
      <c r="AN2" s="277" t="s">
        <v>287</v>
      </c>
      <c r="AO2" s="277" t="s">
        <v>288</v>
      </c>
      <c r="AP2" s="277" t="s">
        <v>289</v>
      </c>
      <c r="AQ2" s="277" t="s">
        <v>290</v>
      </c>
    </row>
    <row r="3" spans="1:44" x14ac:dyDescent="0.3">
      <c r="A3" t="s">
        <v>35</v>
      </c>
      <c r="B3" t="s">
        <v>36</v>
      </c>
      <c r="C3">
        <v>1000</v>
      </c>
      <c r="D3">
        <f>VLOOKUP($C3,'[2]Summer 2023 School'!$B$3:$P$201,6,FALSE)</f>
        <v>77</v>
      </c>
      <c r="E3">
        <f>VLOOKUP($C3,'[2]Autumn 2023 School'!$B$3:$J$198,6,FALSE)</f>
        <v>67</v>
      </c>
      <c r="F3">
        <f>VLOOKUP($C3,'[2]Spring 2024 School'!$B$3:$G$202,6,FALSE)</f>
        <v>73</v>
      </c>
      <c r="G3">
        <v>0</v>
      </c>
      <c r="H3">
        <v>0</v>
      </c>
      <c r="I3">
        <v>0</v>
      </c>
      <c r="J3">
        <f>D3*15*13</f>
        <v>15015</v>
      </c>
      <c r="K3">
        <f>E3*15*13</f>
        <v>13065</v>
      </c>
      <c r="L3">
        <f>F3*15*12</f>
        <v>13140</v>
      </c>
      <c r="M3">
        <v>20280</v>
      </c>
      <c r="N3">
        <v>20280</v>
      </c>
      <c r="O3">
        <v>20280</v>
      </c>
      <c r="P3" s="276">
        <v>9.6774193548387094E-2</v>
      </c>
      <c r="Q3" s="276">
        <v>0.19354838709677419</v>
      </c>
      <c r="R3" s="276">
        <v>0.32258064516129031</v>
      </c>
      <c r="S3" s="276">
        <v>4064.516129032258</v>
      </c>
      <c r="T3" s="276">
        <v>8129.0322580645161</v>
      </c>
      <c r="U3" s="276">
        <v>13548.387096774193</v>
      </c>
      <c r="V3">
        <v>18</v>
      </c>
      <c r="W3">
        <v>0</v>
      </c>
      <c r="X3">
        <v>0</v>
      </c>
      <c r="Y3">
        <v>0</v>
      </c>
      <c r="Z3">
        <v>141536.18875927888</v>
      </c>
      <c r="AB3">
        <v>16</v>
      </c>
      <c r="AC3">
        <v>0</v>
      </c>
      <c r="AD3">
        <v>0</v>
      </c>
      <c r="AE3">
        <v>4652.28</v>
      </c>
      <c r="AF3">
        <v>25</v>
      </c>
      <c r="AG3">
        <v>26.533333333333331</v>
      </c>
      <c r="AH3">
        <v>28</v>
      </c>
      <c r="AI3">
        <v>0</v>
      </c>
      <c r="AJ3">
        <v>4875</v>
      </c>
      <c r="AK3">
        <v>5174</v>
      </c>
      <c r="AL3">
        <v>5040</v>
      </c>
      <c r="AM3">
        <v>0</v>
      </c>
      <c r="AN3">
        <v>0</v>
      </c>
      <c r="AO3">
        <v>0</v>
      </c>
      <c r="AP3">
        <v>0</v>
      </c>
      <c r="AQ3">
        <v>0</v>
      </c>
      <c r="AR3" t="s">
        <v>35</v>
      </c>
    </row>
    <row r="4" spans="1:44" x14ac:dyDescent="0.3">
      <c r="A4" t="s">
        <v>37</v>
      </c>
      <c r="B4" t="s">
        <v>36</v>
      </c>
      <c r="C4">
        <v>1001</v>
      </c>
      <c r="D4">
        <f>VLOOKUP($C4,'[2]Summer 2023 School'!$B$3:$P$201,6,FALSE)</f>
        <v>80</v>
      </c>
      <c r="E4">
        <f>VLOOKUP($C4,'[2]Autumn 2023 School'!$B$3:$J$198,6,FALSE)</f>
        <v>44</v>
      </c>
      <c r="F4">
        <f>VLOOKUP($C4,'[2]Spring 2024 School'!$B$3:$G$202,6,FALSE)</f>
        <v>55</v>
      </c>
      <c r="G4">
        <v>0</v>
      </c>
      <c r="H4">
        <v>0</v>
      </c>
      <c r="I4">
        <v>0</v>
      </c>
      <c r="J4">
        <f t="shared" ref="J4:K66" si="0">D4*15*13</f>
        <v>15600</v>
      </c>
      <c r="K4">
        <f t="shared" si="0"/>
        <v>8580</v>
      </c>
      <c r="L4">
        <f t="shared" ref="L4:L67" si="1">F4*15*12</f>
        <v>9900</v>
      </c>
      <c r="M4">
        <v>23400</v>
      </c>
      <c r="N4">
        <v>23400</v>
      </c>
      <c r="O4">
        <v>23400</v>
      </c>
      <c r="P4" s="276">
        <v>0.14285714285714285</v>
      </c>
      <c r="Q4" s="276">
        <v>0.24175824175824176</v>
      </c>
      <c r="R4" s="276">
        <v>0.65934065934065933</v>
      </c>
      <c r="S4" s="276">
        <v>5284.2857142857138</v>
      </c>
      <c r="T4" s="276">
        <v>8942.6373626373625</v>
      </c>
      <c r="U4" s="276">
        <v>24389.010989010989</v>
      </c>
      <c r="V4">
        <v>4</v>
      </c>
      <c r="W4">
        <v>16</v>
      </c>
      <c r="X4">
        <v>14</v>
      </c>
      <c r="Y4">
        <v>20</v>
      </c>
      <c r="Z4">
        <v>126188.80381760339</v>
      </c>
      <c r="AB4">
        <v>22</v>
      </c>
      <c r="AC4">
        <v>31</v>
      </c>
      <c r="AD4">
        <v>45</v>
      </c>
      <c r="AE4">
        <v>4749.25</v>
      </c>
      <c r="AF4">
        <v>12</v>
      </c>
      <c r="AG4">
        <v>5</v>
      </c>
      <c r="AH4">
        <v>12</v>
      </c>
      <c r="AI4">
        <v>0</v>
      </c>
      <c r="AJ4">
        <v>2340</v>
      </c>
      <c r="AK4">
        <v>975</v>
      </c>
      <c r="AL4">
        <v>2160</v>
      </c>
      <c r="AM4">
        <v>3120</v>
      </c>
      <c r="AN4">
        <v>2730</v>
      </c>
      <c r="AO4">
        <v>3600</v>
      </c>
      <c r="AP4">
        <v>0</v>
      </c>
      <c r="AQ4">
        <v>0</v>
      </c>
      <c r="AR4" t="s">
        <v>37</v>
      </c>
    </row>
    <row r="5" spans="1:44" x14ac:dyDescent="0.3">
      <c r="A5" t="s">
        <v>38</v>
      </c>
      <c r="B5" t="s">
        <v>36</v>
      </c>
      <c r="C5">
        <v>1002</v>
      </c>
      <c r="D5">
        <f>VLOOKUP($C5,'[2]Summer 2023 School'!$B$3:$P$201,6,FALSE)</f>
        <v>93</v>
      </c>
      <c r="E5">
        <f>VLOOKUP($C5,'[2]Autumn 2023 School'!$B$3:$J$198,6,FALSE)</f>
        <v>62</v>
      </c>
      <c r="F5">
        <f>VLOOKUP($C5,'[2]Spring 2024 School'!$B$3:$G$202,6,FALSE)</f>
        <v>87</v>
      </c>
      <c r="G5">
        <v>0</v>
      </c>
      <c r="H5">
        <v>0</v>
      </c>
      <c r="I5">
        <v>0</v>
      </c>
      <c r="J5">
        <f t="shared" si="0"/>
        <v>18135</v>
      </c>
      <c r="K5">
        <f t="shared" si="0"/>
        <v>12090</v>
      </c>
      <c r="L5">
        <f t="shared" si="1"/>
        <v>15660</v>
      </c>
      <c r="M5">
        <v>42900</v>
      </c>
      <c r="N5">
        <v>42900</v>
      </c>
      <c r="O5">
        <v>42900</v>
      </c>
      <c r="P5" s="276">
        <v>0.77862595419847325</v>
      </c>
      <c r="Q5" s="276">
        <v>0.87022900763358779</v>
      </c>
      <c r="R5" s="276">
        <v>0.95419847328244278</v>
      </c>
      <c r="S5" s="276">
        <v>41006.335877862592</v>
      </c>
      <c r="T5" s="276">
        <v>45830.610687022898</v>
      </c>
      <c r="U5" s="276">
        <v>50252.862595419851</v>
      </c>
      <c r="V5">
        <v>50</v>
      </c>
      <c r="W5">
        <v>41</v>
      </c>
      <c r="X5">
        <v>41</v>
      </c>
      <c r="Y5">
        <v>40</v>
      </c>
      <c r="Z5">
        <v>166201.62884411449</v>
      </c>
      <c r="AB5">
        <v>69</v>
      </c>
      <c r="AC5">
        <v>45</v>
      </c>
      <c r="AD5">
        <v>42</v>
      </c>
      <c r="AE5">
        <v>5221.75</v>
      </c>
      <c r="AF5">
        <v>11</v>
      </c>
      <c r="AG5">
        <v>4</v>
      </c>
      <c r="AH5">
        <v>9</v>
      </c>
      <c r="AI5">
        <v>0</v>
      </c>
      <c r="AJ5">
        <v>2145</v>
      </c>
      <c r="AK5">
        <v>780</v>
      </c>
      <c r="AL5">
        <v>1620</v>
      </c>
      <c r="AM5">
        <v>7995</v>
      </c>
      <c r="AN5">
        <v>7995</v>
      </c>
      <c r="AO5">
        <v>7200</v>
      </c>
      <c r="AP5">
        <v>0</v>
      </c>
      <c r="AQ5">
        <v>0</v>
      </c>
      <c r="AR5" t="s">
        <v>38</v>
      </c>
    </row>
    <row r="6" spans="1:44" x14ac:dyDescent="0.3">
      <c r="A6" t="s">
        <v>39</v>
      </c>
      <c r="B6" t="s">
        <v>36</v>
      </c>
      <c r="C6">
        <v>1006</v>
      </c>
      <c r="D6">
        <f>VLOOKUP($C6,'[2]Summer 2023 School'!$B$3:$P$201,6,FALSE)</f>
        <v>73</v>
      </c>
      <c r="E6">
        <f>VLOOKUP($C6,'[2]Autumn 2023 School'!$B$3:$J$198,6,FALSE)</f>
        <v>71</v>
      </c>
      <c r="F6">
        <f>VLOOKUP($C6,'[2]Spring 2024 School'!$B$3:$G$202,6,FALSE)</f>
        <v>71</v>
      </c>
      <c r="G6">
        <v>0</v>
      </c>
      <c r="H6">
        <v>0</v>
      </c>
      <c r="I6">
        <v>0</v>
      </c>
      <c r="J6">
        <f t="shared" si="0"/>
        <v>14235</v>
      </c>
      <c r="K6">
        <f t="shared" si="0"/>
        <v>13845</v>
      </c>
      <c r="L6">
        <f t="shared" si="1"/>
        <v>12780</v>
      </c>
      <c r="M6">
        <v>20280</v>
      </c>
      <c r="N6">
        <v>20280</v>
      </c>
      <c r="O6">
        <v>20280</v>
      </c>
      <c r="P6" s="276">
        <v>0.19277108433734941</v>
      </c>
      <c r="Q6" s="276">
        <v>0.25301204819277107</v>
      </c>
      <c r="R6" s="276">
        <v>0.31325301204819278</v>
      </c>
      <c r="S6" s="276">
        <v>8472.2891566265062</v>
      </c>
      <c r="T6" s="276">
        <v>11119.879518072288</v>
      </c>
      <c r="U6" s="276">
        <v>13767.469879518072</v>
      </c>
      <c r="V6">
        <v>0</v>
      </c>
      <c r="W6">
        <v>0</v>
      </c>
      <c r="X6">
        <v>0</v>
      </c>
      <c r="Y6">
        <v>0</v>
      </c>
      <c r="Z6">
        <v>146195.21633085894</v>
      </c>
      <c r="AB6">
        <v>7</v>
      </c>
      <c r="AC6">
        <v>0</v>
      </c>
      <c r="AD6">
        <v>0</v>
      </c>
      <c r="AE6">
        <v>4738</v>
      </c>
      <c r="AF6">
        <v>25</v>
      </c>
      <c r="AG6">
        <v>34</v>
      </c>
      <c r="AH6">
        <v>34</v>
      </c>
      <c r="AI6">
        <v>0</v>
      </c>
      <c r="AJ6">
        <v>4875</v>
      </c>
      <c r="AK6">
        <v>6630</v>
      </c>
      <c r="AL6">
        <v>6120</v>
      </c>
      <c r="AM6">
        <v>0</v>
      </c>
      <c r="AN6">
        <v>0</v>
      </c>
      <c r="AO6">
        <v>0</v>
      </c>
      <c r="AP6">
        <v>60000</v>
      </c>
      <c r="AQ6">
        <v>0</v>
      </c>
      <c r="AR6" t="s">
        <v>39</v>
      </c>
    </row>
    <row r="7" spans="1:44" x14ac:dyDescent="0.3">
      <c r="A7" t="s">
        <v>40</v>
      </c>
      <c r="B7" t="s">
        <v>36</v>
      </c>
      <c r="C7">
        <v>1008</v>
      </c>
      <c r="D7">
        <f>VLOOKUP($C7,'[2]Summer 2023 School'!$B$3:$P$201,6,FALSE)</f>
        <v>72</v>
      </c>
      <c r="E7">
        <f>VLOOKUP($C7,'[2]Autumn 2023 School'!$B$3:$J$198,6,FALSE)</f>
        <v>57</v>
      </c>
      <c r="F7">
        <f>VLOOKUP($C7,'[2]Spring 2024 School'!$B$3:$G$202,6,FALSE)</f>
        <v>73</v>
      </c>
      <c r="G7">
        <v>0</v>
      </c>
      <c r="H7">
        <v>0</v>
      </c>
      <c r="I7">
        <v>0</v>
      </c>
      <c r="J7">
        <f t="shared" si="0"/>
        <v>14040</v>
      </c>
      <c r="K7">
        <f t="shared" si="0"/>
        <v>11115</v>
      </c>
      <c r="L7">
        <f t="shared" si="1"/>
        <v>13140</v>
      </c>
      <c r="M7">
        <v>20280</v>
      </c>
      <c r="N7">
        <v>20280</v>
      </c>
      <c r="O7">
        <v>20280</v>
      </c>
      <c r="P7" s="276">
        <v>4.1095890410958902E-2</v>
      </c>
      <c r="Q7" s="276">
        <v>5.4794520547945202E-2</v>
      </c>
      <c r="R7" s="276">
        <v>6.8493150684931503E-2</v>
      </c>
      <c r="S7" s="276">
        <v>1685.958904109589</v>
      </c>
      <c r="T7" s="276">
        <v>2247.9452054794519</v>
      </c>
      <c r="U7" s="276">
        <v>2809.9315068493147</v>
      </c>
      <c r="V7">
        <v>73</v>
      </c>
      <c r="W7">
        <v>0</v>
      </c>
      <c r="X7">
        <v>0</v>
      </c>
      <c r="Y7">
        <v>0</v>
      </c>
      <c r="Z7">
        <v>134958.73806998937</v>
      </c>
      <c r="AB7">
        <v>24</v>
      </c>
      <c r="AC7">
        <v>0</v>
      </c>
      <c r="AD7">
        <v>0</v>
      </c>
      <c r="AE7">
        <v>4695.25</v>
      </c>
      <c r="AF7">
        <v>27</v>
      </c>
      <c r="AG7">
        <v>26</v>
      </c>
      <c r="AH7">
        <v>31</v>
      </c>
      <c r="AI7">
        <v>0</v>
      </c>
      <c r="AJ7">
        <v>5265</v>
      </c>
      <c r="AK7">
        <v>5070</v>
      </c>
      <c r="AL7">
        <v>5580</v>
      </c>
      <c r="AM7">
        <v>0</v>
      </c>
      <c r="AN7">
        <v>0</v>
      </c>
      <c r="AO7">
        <v>0</v>
      </c>
      <c r="AP7">
        <v>0</v>
      </c>
      <c r="AQ7">
        <v>0</v>
      </c>
      <c r="AR7" t="s">
        <v>40</v>
      </c>
    </row>
    <row r="8" spans="1:44" x14ac:dyDescent="0.3">
      <c r="A8" t="s">
        <v>41</v>
      </c>
      <c r="B8" t="s">
        <v>36</v>
      </c>
      <c r="C8">
        <v>1009</v>
      </c>
      <c r="D8">
        <f>VLOOKUP($C8,'[2]Summer 2023 School'!$B$3:$P$201,6,FALSE)</f>
        <v>93</v>
      </c>
      <c r="E8">
        <f>VLOOKUP($C8,'[2]Autumn 2023 School'!$B$3:$J$198,6,FALSE)</f>
        <v>43</v>
      </c>
      <c r="F8">
        <f>VLOOKUP($C8,'[2]Spring 2024 School'!$B$3:$G$202,6,FALSE)</f>
        <v>76</v>
      </c>
      <c r="G8">
        <v>0</v>
      </c>
      <c r="H8">
        <v>0</v>
      </c>
      <c r="I8">
        <v>0</v>
      </c>
      <c r="J8">
        <f t="shared" si="0"/>
        <v>18135</v>
      </c>
      <c r="K8">
        <f t="shared" si="0"/>
        <v>8385</v>
      </c>
      <c r="L8">
        <f t="shared" si="1"/>
        <v>13680</v>
      </c>
      <c r="M8">
        <v>70200</v>
      </c>
      <c r="N8">
        <v>70200</v>
      </c>
      <c r="O8">
        <v>70200</v>
      </c>
      <c r="P8" s="276">
        <v>0.44217687074829931</v>
      </c>
      <c r="Q8" s="276">
        <v>0.55782312925170063</v>
      </c>
      <c r="R8" s="276">
        <v>0.66666666666666663</v>
      </c>
      <c r="S8" s="276">
        <v>20421.938775510203</v>
      </c>
      <c r="T8" s="276">
        <v>25763.061224489793</v>
      </c>
      <c r="U8" s="276">
        <v>30790</v>
      </c>
      <c r="V8">
        <v>26</v>
      </c>
      <c r="W8">
        <v>34</v>
      </c>
      <c r="X8">
        <v>22</v>
      </c>
      <c r="Y8">
        <v>24</v>
      </c>
      <c r="Z8">
        <v>153046.72746553551</v>
      </c>
      <c r="AB8">
        <v>39</v>
      </c>
      <c r="AC8">
        <v>55</v>
      </c>
      <c r="AD8">
        <v>41</v>
      </c>
      <c r="AE8">
        <v>5451.25</v>
      </c>
      <c r="AF8">
        <v>21</v>
      </c>
      <c r="AG8">
        <v>8</v>
      </c>
      <c r="AH8">
        <v>17</v>
      </c>
      <c r="AI8">
        <v>0</v>
      </c>
      <c r="AJ8">
        <v>4095</v>
      </c>
      <c r="AK8">
        <v>1560</v>
      </c>
      <c r="AL8">
        <v>3060</v>
      </c>
      <c r="AM8">
        <v>6630</v>
      </c>
      <c r="AN8">
        <v>4290</v>
      </c>
      <c r="AO8">
        <v>4320</v>
      </c>
      <c r="AP8">
        <v>0</v>
      </c>
      <c r="AQ8">
        <v>0</v>
      </c>
      <c r="AR8" t="s">
        <v>41</v>
      </c>
    </row>
    <row r="9" spans="1:44" x14ac:dyDescent="0.3">
      <c r="A9" t="s">
        <v>42</v>
      </c>
      <c r="B9" t="s">
        <v>36</v>
      </c>
      <c r="C9">
        <v>1010</v>
      </c>
      <c r="D9">
        <f>VLOOKUP($C9,'[2]Summer 2023 School'!$B$3:$P$201,6,FALSE)</f>
        <v>124</v>
      </c>
      <c r="E9">
        <f>VLOOKUP($C9,'[2]Autumn 2023 School'!$B$3:$J$198,6,FALSE)</f>
        <v>79</v>
      </c>
      <c r="F9">
        <f>VLOOKUP($C9,'[2]Spring 2024 School'!$B$3:$G$202,6,FALSE)</f>
        <v>107</v>
      </c>
      <c r="G9">
        <v>0</v>
      </c>
      <c r="H9">
        <v>0</v>
      </c>
      <c r="I9">
        <v>0</v>
      </c>
      <c r="J9">
        <f t="shared" si="0"/>
        <v>24180</v>
      </c>
      <c r="K9">
        <f t="shared" si="0"/>
        <v>15405</v>
      </c>
      <c r="L9">
        <f t="shared" si="1"/>
        <v>19260</v>
      </c>
      <c r="M9">
        <v>43680.000000000007</v>
      </c>
      <c r="N9">
        <v>43680.000000000007</v>
      </c>
      <c r="O9">
        <v>43680.000000000007</v>
      </c>
      <c r="P9" s="276">
        <v>5.0314465408805034E-2</v>
      </c>
      <c r="Q9" s="276">
        <v>0.22012578616352202</v>
      </c>
      <c r="R9" s="276">
        <v>0.95597484276729561</v>
      </c>
      <c r="S9" s="276">
        <v>3216.6037735849059</v>
      </c>
      <c r="T9" s="276">
        <v>14072.641509433963</v>
      </c>
      <c r="U9" s="276">
        <v>61115.471698113208</v>
      </c>
      <c r="V9">
        <v>28</v>
      </c>
      <c r="W9">
        <v>53</v>
      </c>
      <c r="X9">
        <v>22</v>
      </c>
      <c r="Y9">
        <v>28</v>
      </c>
      <c r="Z9">
        <v>188948.64581124071</v>
      </c>
      <c r="AB9">
        <v>33</v>
      </c>
      <c r="AC9">
        <v>64</v>
      </c>
      <c r="AD9">
        <v>96</v>
      </c>
      <c r="AE9">
        <v>5107</v>
      </c>
      <c r="AF9">
        <v>11</v>
      </c>
      <c r="AG9">
        <v>11</v>
      </c>
      <c r="AH9">
        <v>13</v>
      </c>
      <c r="AI9">
        <v>0</v>
      </c>
      <c r="AJ9">
        <v>2145</v>
      </c>
      <c r="AK9">
        <v>2145</v>
      </c>
      <c r="AL9">
        <v>2340</v>
      </c>
      <c r="AM9">
        <v>10335</v>
      </c>
      <c r="AN9">
        <v>4290</v>
      </c>
      <c r="AO9">
        <v>5040</v>
      </c>
      <c r="AP9">
        <v>0</v>
      </c>
      <c r="AQ9">
        <v>0</v>
      </c>
      <c r="AR9" t="s">
        <v>42</v>
      </c>
    </row>
    <row r="10" spans="1:44" x14ac:dyDescent="0.3">
      <c r="A10" t="s">
        <v>43</v>
      </c>
      <c r="B10" t="s">
        <v>36</v>
      </c>
      <c r="C10">
        <v>1012</v>
      </c>
      <c r="D10">
        <f>VLOOKUP($C10,'[2]Summer 2023 School'!$B$3:$P$201,6,FALSE)</f>
        <v>97</v>
      </c>
      <c r="E10">
        <f>VLOOKUP($C10,'[2]Autumn 2023 School'!$B$3:$J$198,6,FALSE)</f>
        <v>71</v>
      </c>
      <c r="F10">
        <f>VLOOKUP($C10,'[2]Spring 2024 School'!$B$3:$G$202,6,FALSE)</f>
        <v>90</v>
      </c>
      <c r="G10">
        <v>0</v>
      </c>
      <c r="H10">
        <v>0</v>
      </c>
      <c r="I10">
        <v>0</v>
      </c>
      <c r="J10">
        <f t="shared" si="0"/>
        <v>18915</v>
      </c>
      <c r="K10">
        <f t="shared" si="0"/>
        <v>13845</v>
      </c>
      <c r="L10">
        <f t="shared" si="1"/>
        <v>16200</v>
      </c>
      <c r="M10">
        <v>27300</v>
      </c>
      <c r="N10">
        <v>27300</v>
      </c>
      <c r="O10">
        <v>27300</v>
      </c>
      <c r="P10" s="276">
        <v>0.184</v>
      </c>
      <c r="Q10" s="276">
        <v>0.432</v>
      </c>
      <c r="R10" s="276">
        <v>0.59199999999999997</v>
      </c>
      <c r="S10" s="276">
        <v>9364.68</v>
      </c>
      <c r="T10" s="276">
        <v>21986.639999999999</v>
      </c>
      <c r="U10" s="276">
        <v>30129.84</v>
      </c>
      <c r="V10">
        <v>0</v>
      </c>
      <c r="W10">
        <v>13</v>
      </c>
      <c r="X10">
        <v>23</v>
      </c>
      <c r="Y10">
        <v>27</v>
      </c>
      <c r="Z10">
        <v>153320.78791092258</v>
      </c>
      <c r="AB10">
        <v>48</v>
      </c>
      <c r="AC10">
        <v>23</v>
      </c>
      <c r="AD10">
        <v>27</v>
      </c>
      <c r="AE10">
        <v>4843.75</v>
      </c>
      <c r="AF10">
        <v>20</v>
      </c>
      <c r="AG10">
        <v>9</v>
      </c>
      <c r="AH10">
        <v>15</v>
      </c>
      <c r="AI10">
        <v>0</v>
      </c>
      <c r="AJ10">
        <v>3900</v>
      </c>
      <c r="AK10">
        <v>1755</v>
      </c>
      <c r="AL10">
        <v>2700</v>
      </c>
      <c r="AM10">
        <v>2535</v>
      </c>
      <c r="AN10">
        <v>4485</v>
      </c>
      <c r="AO10">
        <v>4860</v>
      </c>
      <c r="AP10">
        <v>0</v>
      </c>
      <c r="AQ10">
        <v>0</v>
      </c>
      <c r="AR10" t="s">
        <v>43</v>
      </c>
    </row>
    <row r="11" spans="1:44" x14ac:dyDescent="0.3">
      <c r="A11" t="s">
        <v>44</v>
      </c>
      <c r="B11" t="s">
        <v>36</v>
      </c>
      <c r="C11">
        <v>1014</v>
      </c>
      <c r="D11">
        <f>VLOOKUP($C11,'[2]Summer 2023 School'!$B$3:$P$201,6,FALSE)</f>
        <v>98</v>
      </c>
      <c r="E11">
        <f>VLOOKUP($C11,'[2]Autumn 2023 School'!$B$3:$J$198,6,FALSE)</f>
        <v>83</v>
      </c>
      <c r="F11">
        <f>VLOOKUP($C11,'[2]Spring 2024 School'!$B$3:$G$202,6,FALSE)</f>
        <v>102</v>
      </c>
      <c r="G11">
        <v>0</v>
      </c>
      <c r="H11">
        <v>0</v>
      </c>
      <c r="I11">
        <v>0</v>
      </c>
      <c r="J11">
        <f t="shared" si="0"/>
        <v>19110</v>
      </c>
      <c r="K11">
        <f t="shared" si="0"/>
        <v>16185</v>
      </c>
      <c r="L11">
        <f t="shared" si="1"/>
        <v>18360</v>
      </c>
      <c r="M11">
        <v>28080</v>
      </c>
      <c r="N11">
        <v>28080</v>
      </c>
      <c r="O11">
        <v>28080</v>
      </c>
      <c r="P11" s="276">
        <v>0.41739130434782606</v>
      </c>
      <c r="Q11" s="276">
        <v>0.59130434782608698</v>
      </c>
      <c r="R11" s="276">
        <v>0.69565217391304346</v>
      </c>
      <c r="S11" s="276">
        <v>21086.608695652172</v>
      </c>
      <c r="T11" s="276">
        <v>29872.695652173916</v>
      </c>
      <c r="U11" s="276">
        <v>35144.347826086952</v>
      </c>
      <c r="V11">
        <v>35</v>
      </c>
      <c r="W11">
        <v>22</v>
      </c>
      <c r="X11">
        <v>30</v>
      </c>
      <c r="Y11">
        <v>27</v>
      </c>
      <c r="Z11">
        <v>162364.78260869565</v>
      </c>
      <c r="AB11">
        <v>60</v>
      </c>
      <c r="AC11">
        <v>30</v>
      </c>
      <c r="AD11">
        <v>27</v>
      </c>
      <c r="AE11">
        <v>4965.25</v>
      </c>
      <c r="AF11">
        <v>19</v>
      </c>
      <c r="AG11">
        <v>15</v>
      </c>
      <c r="AH11">
        <v>18</v>
      </c>
      <c r="AI11">
        <v>0</v>
      </c>
      <c r="AJ11">
        <v>3705</v>
      </c>
      <c r="AK11">
        <v>2925</v>
      </c>
      <c r="AL11">
        <v>3240</v>
      </c>
      <c r="AM11">
        <v>4290</v>
      </c>
      <c r="AN11">
        <v>5850</v>
      </c>
      <c r="AO11">
        <v>4860</v>
      </c>
      <c r="AP11">
        <v>0</v>
      </c>
      <c r="AQ11">
        <v>0</v>
      </c>
      <c r="AR11" t="s">
        <v>44</v>
      </c>
    </row>
    <row r="12" spans="1:44" x14ac:dyDescent="0.3">
      <c r="A12" t="s">
        <v>45</v>
      </c>
      <c r="B12" t="s">
        <v>36</v>
      </c>
      <c r="C12">
        <v>1015</v>
      </c>
      <c r="D12">
        <f>VLOOKUP($C12,'[2]Summer 2023 School'!$B$3:$P$201,6,FALSE)</f>
        <v>95</v>
      </c>
      <c r="E12">
        <f>VLOOKUP($C12,'[2]Autumn 2023 School'!$B$3:$J$198,6,FALSE)</f>
        <v>70</v>
      </c>
      <c r="F12">
        <f>VLOOKUP($C12,'[2]Spring 2024 School'!$B$3:$G$202,6,FALSE)</f>
        <v>85</v>
      </c>
      <c r="G12">
        <v>0</v>
      </c>
      <c r="H12">
        <v>0</v>
      </c>
      <c r="I12">
        <v>0</v>
      </c>
      <c r="J12">
        <f t="shared" si="0"/>
        <v>18525</v>
      </c>
      <c r="K12">
        <f t="shared" si="0"/>
        <v>13650</v>
      </c>
      <c r="L12">
        <f t="shared" si="1"/>
        <v>15300</v>
      </c>
      <c r="M12">
        <v>29640</v>
      </c>
      <c r="N12">
        <v>29640</v>
      </c>
      <c r="O12">
        <v>29640</v>
      </c>
      <c r="P12" s="276">
        <v>0.1276595744680851</v>
      </c>
      <c r="Q12" s="276">
        <v>0.22340425531914893</v>
      </c>
      <c r="R12" s="276">
        <v>0.25531914893617019</v>
      </c>
      <c r="S12" s="276">
        <v>5767.6595744680844</v>
      </c>
      <c r="T12" s="276">
        <v>10093.404255319148</v>
      </c>
      <c r="U12" s="276">
        <v>11535.319148936169</v>
      </c>
      <c r="V12">
        <v>15</v>
      </c>
      <c r="W12">
        <v>9</v>
      </c>
      <c r="X12">
        <v>19</v>
      </c>
      <c r="Y12">
        <v>10</v>
      </c>
      <c r="Z12">
        <v>154965.15058324492</v>
      </c>
      <c r="AB12">
        <v>23</v>
      </c>
      <c r="AC12">
        <v>20</v>
      </c>
      <c r="AD12">
        <v>10</v>
      </c>
      <c r="AE12">
        <v>4817.29</v>
      </c>
      <c r="AF12">
        <v>30.533333333333335</v>
      </c>
      <c r="AG12">
        <v>30</v>
      </c>
      <c r="AH12">
        <v>34</v>
      </c>
      <c r="AI12">
        <v>0</v>
      </c>
      <c r="AJ12">
        <v>5954</v>
      </c>
      <c r="AK12">
        <v>5850</v>
      </c>
      <c r="AL12">
        <v>6120</v>
      </c>
      <c r="AM12">
        <v>1755</v>
      </c>
      <c r="AN12">
        <v>3705</v>
      </c>
      <c r="AO12">
        <v>1800</v>
      </c>
      <c r="AP12">
        <v>0</v>
      </c>
      <c r="AQ12">
        <v>0</v>
      </c>
      <c r="AR12" t="s">
        <v>45</v>
      </c>
    </row>
    <row r="13" spans="1:44" x14ac:dyDescent="0.3">
      <c r="A13" t="s">
        <v>46</v>
      </c>
      <c r="B13" t="s">
        <v>36</v>
      </c>
      <c r="C13">
        <v>1016</v>
      </c>
      <c r="D13">
        <f>VLOOKUP($C13,'[2]Summer 2023 School'!$B$3:$P$201,6,FALSE)</f>
        <v>78</v>
      </c>
      <c r="E13">
        <f>VLOOKUP($C13,'[2]Autumn 2023 School'!$B$3:$J$198,6,FALSE)</f>
        <v>64</v>
      </c>
      <c r="F13">
        <f>VLOOKUP($C13,'[2]Spring 2024 School'!$B$3:$G$202,6,FALSE)</f>
        <v>72</v>
      </c>
      <c r="G13">
        <v>0</v>
      </c>
      <c r="H13">
        <v>0</v>
      </c>
      <c r="I13">
        <v>0</v>
      </c>
      <c r="J13">
        <f t="shared" si="0"/>
        <v>15210</v>
      </c>
      <c r="K13">
        <f t="shared" si="0"/>
        <v>12480</v>
      </c>
      <c r="L13">
        <f t="shared" si="1"/>
        <v>12960</v>
      </c>
      <c r="M13">
        <v>25350</v>
      </c>
      <c r="N13">
        <v>25350</v>
      </c>
      <c r="O13">
        <v>25350</v>
      </c>
      <c r="P13" s="276">
        <v>0.31578947368421051</v>
      </c>
      <c r="Q13" s="276">
        <v>0.36842105263157893</v>
      </c>
      <c r="R13" s="276">
        <v>0.47368421052631576</v>
      </c>
      <c r="S13" s="276">
        <v>12652.105263157893</v>
      </c>
      <c r="T13" s="276">
        <v>14760.78947368421</v>
      </c>
      <c r="U13" s="276">
        <v>18978.15789473684</v>
      </c>
      <c r="V13">
        <v>15</v>
      </c>
      <c r="W13">
        <v>7</v>
      </c>
      <c r="X13">
        <v>14</v>
      </c>
      <c r="Y13">
        <v>18</v>
      </c>
      <c r="Z13">
        <v>141810.24920466595</v>
      </c>
      <c r="AB13">
        <v>24</v>
      </c>
      <c r="AC13">
        <v>16</v>
      </c>
      <c r="AD13">
        <v>18</v>
      </c>
      <c r="AE13">
        <v>4814.95</v>
      </c>
      <c r="AF13">
        <v>30.4</v>
      </c>
      <c r="AG13">
        <v>24.2</v>
      </c>
      <c r="AH13">
        <v>29.4</v>
      </c>
      <c r="AI13">
        <v>0</v>
      </c>
      <c r="AJ13">
        <v>5928</v>
      </c>
      <c r="AK13">
        <v>4719</v>
      </c>
      <c r="AL13">
        <v>5292</v>
      </c>
      <c r="AM13">
        <v>1365</v>
      </c>
      <c r="AN13">
        <v>2730</v>
      </c>
      <c r="AO13">
        <v>3240</v>
      </c>
      <c r="AP13">
        <v>0</v>
      </c>
      <c r="AQ13">
        <v>0</v>
      </c>
      <c r="AR13" t="s">
        <v>46</v>
      </c>
    </row>
    <row r="14" spans="1:44" x14ac:dyDescent="0.3">
      <c r="A14" t="s">
        <v>47</v>
      </c>
      <c r="B14" t="s">
        <v>36</v>
      </c>
      <c r="C14">
        <v>1017</v>
      </c>
      <c r="D14">
        <f>VLOOKUP($C14,'[2]Summer 2023 School'!$B$3:$P$201,6,FALSE)</f>
        <v>130</v>
      </c>
      <c r="E14">
        <f>VLOOKUP($C14,'[2]Autumn 2023 School'!$B$3:$J$198,6,FALSE)</f>
        <v>73</v>
      </c>
      <c r="F14">
        <f>VLOOKUP($C14,'[2]Spring 2024 School'!$B$3:$G$202,6,FALSE)</f>
        <v>103</v>
      </c>
      <c r="G14">
        <v>0</v>
      </c>
      <c r="H14">
        <v>0</v>
      </c>
      <c r="I14">
        <v>0</v>
      </c>
      <c r="J14">
        <f t="shared" si="0"/>
        <v>25350</v>
      </c>
      <c r="K14">
        <f t="shared" si="0"/>
        <v>14235</v>
      </c>
      <c r="L14">
        <f t="shared" si="1"/>
        <v>18540</v>
      </c>
      <c r="M14">
        <v>61620</v>
      </c>
      <c r="N14">
        <v>61620</v>
      </c>
      <c r="O14">
        <v>61620</v>
      </c>
      <c r="P14" s="276">
        <v>0.2446043165467626</v>
      </c>
      <c r="Q14" s="276">
        <v>0.45323741007194246</v>
      </c>
      <c r="R14" s="276">
        <v>0.61870503597122306</v>
      </c>
      <c r="S14" s="276">
        <v>16730.935251798561</v>
      </c>
      <c r="T14" s="276">
        <v>31001.438848920865</v>
      </c>
      <c r="U14" s="276">
        <v>42319.424460431655</v>
      </c>
      <c r="V14">
        <v>52</v>
      </c>
      <c r="W14">
        <v>34</v>
      </c>
      <c r="X14">
        <v>40</v>
      </c>
      <c r="Y14">
        <v>28</v>
      </c>
      <c r="Z14">
        <v>210599.42099681863</v>
      </c>
      <c r="AB14">
        <v>71</v>
      </c>
      <c r="AC14">
        <v>41</v>
      </c>
      <c r="AD14">
        <v>25</v>
      </c>
      <c r="AE14">
        <v>5547.1</v>
      </c>
      <c r="AF14">
        <v>40</v>
      </c>
      <c r="AG14">
        <v>33</v>
      </c>
      <c r="AH14">
        <v>47</v>
      </c>
      <c r="AI14">
        <v>0</v>
      </c>
      <c r="AJ14">
        <v>7800</v>
      </c>
      <c r="AK14">
        <v>6435</v>
      </c>
      <c r="AL14">
        <v>8460</v>
      </c>
      <c r="AM14">
        <v>6630</v>
      </c>
      <c r="AN14">
        <v>7800</v>
      </c>
      <c r="AO14">
        <v>5040</v>
      </c>
      <c r="AP14">
        <v>60000</v>
      </c>
      <c r="AQ14">
        <v>12095.32</v>
      </c>
      <c r="AR14" t="s">
        <v>47</v>
      </c>
    </row>
    <row r="15" spans="1:44" x14ac:dyDescent="0.3">
      <c r="A15" t="s">
        <v>48</v>
      </c>
      <c r="B15" t="s">
        <v>36</v>
      </c>
      <c r="C15">
        <v>1018</v>
      </c>
      <c r="D15">
        <f>VLOOKUP($C15,'[2]Summer 2023 School'!$B$3:$P$201,6,FALSE)</f>
        <v>109</v>
      </c>
      <c r="E15">
        <f>VLOOKUP($C15,'[2]Autumn 2023 School'!$B$3:$J$198,6,FALSE)</f>
        <v>78</v>
      </c>
      <c r="F15">
        <f>VLOOKUP($C15,'[2]Spring 2024 School'!$B$3:$G$202,6,FALSE)</f>
        <v>103</v>
      </c>
      <c r="G15">
        <v>0</v>
      </c>
      <c r="H15">
        <v>0</v>
      </c>
      <c r="I15">
        <v>0</v>
      </c>
      <c r="J15">
        <f t="shared" si="0"/>
        <v>21255</v>
      </c>
      <c r="K15">
        <f t="shared" si="0"/>
        <v>15210</v>
      </c>
      <c r="L15">
        <f t="shared" si="1"/>
        <v>18540</v>
      </c>
      <c r="M15">
        <v>48359.999999999993</v>
      </c>
      <c r="N15">
        <v>48359.999999999993</v>
      </c>
      <c r="O15">
        <v>48359.999999999993</v>
      </c>
      <c r="P15" s="276">
        <v>0.33606557377049179</v>
      </c>
      <c r="Q15" s="276">
        <v>0.49180327868852458</v>
      </c>
      <c r="R15" s="276">
        <v>0.63114754098360659</v>
      </c>
      <c r="S15" s="276">
        <v>18278.606557377047</v>
      </c>
      <c r="T15" s="276">
        <v>26749.180327868853</v>
      </c>
      <c r="U15" s="276">
        <v>34328.114754098366</v>
      </c>
      <c r="V15">
        <v>51</v>
      </c>
      <c r="W15">
        <v>17</v>
      </c>
      <c r="X15">
        <v>24</v>
      </c>
      <c r="Y15">
        <v>25</v>
      </c>
      <c r="Z15">
        <v>180452.77200424176</v>
      </c>
      <c r="AB15">
        <v>61</v>
      </c>
      <c r="AC15">
        <v>24</v>
      </c>
      <c r="AD15">
        <v>25</v>
      </c>
      <c r="AE15">
        <v>5262.25</v>
      </c>
      <c r="AF15">
        <v>48</v>
      </c>
      <c r="AG15">
        <v>20</v>
      </c>
      <c r="AH15">
        <v>38</v>
      </c>
      <c r="AI15">
        <v>0</v>
      </c>
      <c r="AJ15">
        <v>9360</v>
      </c>
      <c r="AK15">
        <v>3900</v>
      </c>
      <c r="AL15">
        <v>6840</v>
      </c>
      <c r="AM15">
        <v>3315</v>
      </c>
      <c r="AN15">
        <v>4680</v>
      </c>
      <c r="AO15">
        <v>4500</v>
      </c>
      <c r="AP15">
        <v>0</v>
      </c>
      <c r="AQ15">
        <v>0</v>
      </c>
      <c r="AR15" t="s">
        <v>48</v>
      </c>
    </row>
    <row r="16" spans="1:44" x14ac:dyDescent="0.3">
      <c r="A16" t="s">
        <v>49</v>
      </c>
      <c r="B16" t="s">
        <v>36</v>
      </c>
      <c r="C16">
        <v>1019</v>
      </c>
      <c r="D16">
        <f>VLOOKUP($C16,'[2]Summer 2023 School'!$B$3:$P$201,6,FALSE)</f>
        <v>139</v>
      </c>
      <c r="E16">
        <f>VLOOKUP($C16,'[2]Autumn 2023 School'!$B$3:$J$198,6,FALSE)</f>
        <v>91</v>
      </c>
      <c r="F16">
        <f>VLOOKUP($C16,'[2]Spring 2024 School'!$B$3:$G$202,6,FALSE)</f>
        <v>106</v>
      </c>
      <c r="G16">
        <v>0</v>
      </c>
      <c r="H16">
        <v>0</v>
      </c>
      <c r="I16">
        <v>0</v>
      </c>
      <c r="J16">
        <f t="shared" si="0"/>
        <v>27105</v>
      </c>
      <c r="K16">
        <f t="shared" si="0"/>
        <v>17745</v>
      </c>
      <c r="L16">
        <f t="shared" si="1"/>
        <v>19080</v>
      </c>
      <c r="M16">
        <v>69030</v>
      </c>
      <c r="N16">
        <v>69030</v>
      </c>
      <c r="O16">
        <v>69030</v>
      </c>
      <c r="P16" s="276">
        <v>0.1388888888888889</v>
      </c>
      <c r="Q16" s="276">
        <v>0.4</v>
      </c>
      <c r="R16" s="276">
        <v>0.76666666666666672</v>
      </c>
      <c r="S16" s="276">
        <v>9302.0833333333339</v>
      </c>
      <c r="T16" s="276">
        <v>26790</v>
      </c>
      <c r="U16" s="276">
        <v>51347.5</v>
      </c>
      <c r="V16">
        <v>1</v>
      </c>
      <c r="W16">
        <v>21</v>
      </c>
      <c r="X16">
        <v>10</v>
      </c>
      <c r="Y16">
        <v>25</v>
      </c>
      <c r="Z16">
        <v>180726.83244962883</v>
      </c>
      <c r="AB16">
        <v>27</v>
      </c>
      <c r="AC16">
        <v>43</v>
      </c>
      <c r="AD16">
        <v>34</v>
      </c>
      <c r="AE16">
        <v>5775.25</v>
      </c>
      <c r="AF16">
        <v>24</v>
      </c>
      <c r="AG16">
        <v>15</v>
      </c>
      <c r="AH16">
        <v>20</v>
      </c>
      <c r="AI16">
        <v>0</v>
      </c>
      <c r="AJ16">
        <v>4680</v>
      </c>
      <c r="AK16">
        <v>2925</v>
      </c>
      <c r="AL16">
        <v>3600</v>
      </c>
      <c r="AM16">
        <v>4095</v>
      </c>
      <c r="AN16">
        <v>1950</v>
      </c>
      <c r="AO16">
        <v>4500</v>
      </c>
      <c r="AP16">
        <v>0</v>
      </c>
      <c r="AQ16">
        <v>0</v>
      </c>
      <c r="AR16" t="s">
        <v>49</v>
      </c>
    </row>
    <row r="17" spans="1:44" x14ac:dyDescent="0.3">
      <c r="A17" t="s">
        <v>50</v>
      </c>
      <c r="B17" t="s">
        <v>36</v>
      </c>
      <c r="C17">
        <v>1020</v>
      </c>
      <c r="D17">
        <f>VLOOKUP($C17,'[2]Summer 2023 School'!$B$3:$P$201,6,FALSE)</f>
        <v>123</v>
      </c>
      <c r="E17">
        <f>VLOOKUP($C17,'[2]Autumn 2023 School'!$B$3:$J$198,6,FALSE)</f>
        <v>84</v>
      </c>
      <c r="F17">
        <f>VLOOKUP($C17,'[2]Spring 2024 School'!$B$3:$G$202,6,FALSE)</f>
        <v>118</v>
      </c>
      <c r="G17">
        <v>0</v>
      </c>
      <c r="H17">
        <v>0</v>
      </c>
      <c r="I17">
        <v>0</v>
      </c>
      <c r="J17">
        <f t="shared" si="0"/>
        <v>23985</v>
      </c>
      <c r="K17">
        <f t="shared" si="0"/>
        <v>16380</v>
      </c>
      <c r="L17">
        <f t="shared" si="1"/>
        <v>21240</v>
      </c>
      <c r="M17">
        <v>79560</v>
      </c>
      <c r="N17">
        <v>79560</v>
      </c>
      <c r="O17">
        <v>79560</v>
      </c>
      <c r="P17" s="276">
        <v>0.26815642458100558</v>
      </c>
      <c r="Q17" s="276">
        <v>0.66480446927374304</v>
      </c>
      <c r="R17" s="276">
        <v>0.85474860335195535</v>
      </c>
      <c r="S17" s="276">
        <v>18973.407821229051</v>
      </c>
      <c r="T17" s="276">
        <v>47038.24022346369</v>
      </c>
      <c r="U17" s="276">
        <v>60477.737430167603</v>
      </c>
      <c r="V17">
        <v>66</v>
      </c>
      <c r="W17">
        <v>52</v>
      </c>
      <c r="X17">
        <v>42</v>
      </c>
      <c r="Y17">
        <v>39</v>
      </c>
      <c r="Z17">
        <v>221013.71792152702</v>
      </c>
      <c r="AB17">
        <v>86</v>
      </c>
      <c r="AC17">
        <v>47</v>
      </c>
      <c r="AD17">
        <v>39</v>
      </c>
      <c r="AE17">
        <v>6062.8</v>
      </c>
      <c r="AF17">
        <v>57.866666666666667</v>
      </c>
      <c r="AG17">
        <v>27</v>
      </c>
      <c r="AH17">
        <v>37</v>
      </c>
      <c r="AI17">
        <v>0</v>
      </c>
      <c r="AJ17">
        <v>11284</v>
      </c>
      <c r="AK17">
        <v>5265</v>
      </c>
      <c r="AL17">
        <v>6660</v>
      </c>
      <c r="AM17">
        <v>10140</v>
      </c>
      <c r="AN17">
        <v>8190</v>
      </c>
      <c r="AO17">
        <v>7020</v>
      </c>
      <c r="AP17">
        <v>0</v>
      </c>
      <c r="AQ17">
        <v>0</v>
      </c>
      <c r="AR17" t="s">
        <v>50</v>
      </c>
    </row>
    <row r="18" spans="1:44" x14ac:dyDescent="0.3">
      <c r="A18" t="s">
        <v>51</v>
      </c>
      <c r="B18" t="s">
        <v>36</v>
      </c>
      <c r="C18">
        <v>1021</v>
      </c>
      <c r="D18">
        <f>VLOOKUP($C18,'[2]Summer 2023 School'!$B$3:$P$201,6,FALSE)</f>
        <v>56</v>
      </c>
      <c r="E18">
        <f>VLOOKUP($C18,'[2]Autumn 2023 School'!$B$3:$J$198,6,FALSE)</f>
        <v>35</v>
      </c>
      <c r="F18">
        <f>VLOOKUP($C18,'[2]Spring 2024 School'!$B$3:$G$202,6,FALSE)</f>
        <v>45</v>
      </c>
      <c r="G18">
        <v>0</v>
      </c>
      <c r="H18">
        <v>0</v>
      </c>
      <c r="I18">
        <v>0</v>
      </c>
      <c r="J18">
        <f t="shared" si="0"/>
        <v>10920</v>
      </c>
      <c r="K18">
        <f t="shared" si="0"/>
        <v>6825</v>
      </c>
      <c r="L18">
        <f t="shared" si="1"/>
        <v>8100</v>
      </c>
      <c r="M18">
        <v>20280</v>
      </c>
      <c r="N18">
        <v>20280</v>
      </c>
      <c r="O18">
        <v>20280</v>
      </c>
      <c r="P18" s="276">
        <v>7.5471698113207544E-2</v>
      </c>
      <c r="Q18" s="276">
        <v>0.20754716981132076</v>
      </c>
      <c r="R18" s="276">
        <v>0.64150943396226412</v>
      </c>
      <c r="S18" s="276">
        <v>1347.1698113207547</v>
      </c>
      <c r="T18" s="276">
        <v>3704.7169811320755</v>
      </c>
      <c r="U18" s="276">
        <v>11450.943396226414</v>
      </c>
      <c r="V18">
        <v>15</v>
      </c>
      <c r="W18">
        <v>16</v>
      </c>
      <c r="X18">
        <v>12</v>
      </c>
      <c r="Y18">
        <v>14</v>
      </c>
      <c r="Z18">
        <v>93301.55037115587</v>
      </c>
      <c r="AB18">
        <v>18</v>
      </c>
      <c r="AC18">
        <v>16</v>
      </c>
      <c r="AD18">
        <v>17</v>
      </c>
      <c r="AE18">
        <v>4432</v>
      </c>
      <c r="AF18">
        <v>6</v>
      </c>
      <c r="AG18">
        <v>5</v>
      </c>
      <c r="AH18">
        <v>8</v>
      </c>
      <c r="AI18">
        <v>0</v>
      </c>
      <c r="AJ18">
        <v>1170</v>
      </c>
      <c r="AK18">
        <v>975</v>
      </c>
      <c r="AL18">
        <v>1440</v>
      </c>
      <c r="AM18">
        <v>3120</v>
      </c>
      <c r="AN18">
        <v>2340</v>
      </c>
      <c r="AO18">
        <v>2520</v>
      </c>
      <c r="AP18">
        <v>0</v>
      </c>
      <c r="AQ18">
        <v>0</v>
      </c>
      <c r="AR18" t="s">
        <v>51</v>
      </c>
    </row>
    <row r="19" spans="1:44" x14ac:dyDescent="0.3">
      <c r="A19" t="s">
        <v>52</v>
      </c>
      <c r="B19" t="s">
        <v>36</v>
      </c>
      <c r="C19">
        <v>1022</v>
      </c>
      <c r="D19">
        <f>VLOOKUP($C19,'[2]Summer 2023 School'!$B$3:$P$201,6,FALSE)</f>
        <v>79</v>
      </c>
      <c r="E19">
        <f>VLOOKUP($C19,'[2]Autumn 2023 School'!$B$3:$J$198,6,FALSE)</f>
        <v>61</v>
      </c>
      <c r="F19">
        <f>VLOOKUP($C19,'[2]Spring 2024 School'!$B$3:$G$202,6,FALSE)</f>
        <v>76</v>
      </c>
      <c r="G19">
        <v>0</v>
      </c>
      <c r="H19">
        <v>0</v>
      </c>
      <c r="I19">
        <v>0</v>
      </c>
      <c r="J19">
        <f t="shared" si="0"/>
        <v>15405</v>
      </c>
      <c r="K19">
        <f t="shared" si="0"/>
        <v>11895</v>
      </c>
      <c r="L19">
        <f t="shared" si="1"/>
        <v>13680</v>
      </c>
      <c r="M19">
        <v>23400</v>
      </c>
      <c r="N19">
        <v>23400</v>
      </c>
      <c r="O19">
        <v>23400</v>
      </c>
      <c r="P19" s="276">
        <v>0.1875</v>
      </c>
      <c r="Q19" s="276">
        <v>0.32500000000000001</v>
      </c>
      <c r="R19" s="276">
        <v>0.88749999999999996</v>
      </c>
      <c r="S19" s="276">
        <v>6817.5</v>
      </c>
      <c r="T19" s="276">
        <v>11817</v>
      </c>
      <c r="U19" s="276">
        <v>32269.5</v>
      </c>
      <c r="V19">
        <v>20</v>
      </c>
      <c r="W19">
        <v>14</v>
      </c>
      <c r="X19">
        <v>11</v>
      </c>
      <c r="Y19">
        <v>21</v>
      </c>
      <c r="Z19">
        <v>123996.32025450688</v>
      </c>
      <c r="AB19">
        <v>29</v>
      </c>
      <c r="AC19">
        <v>21</v>
      </c>
      <c r="AD19">
        <v>21</v>
      </c>
      <c r="AE19">
        <v>4452.25</v>
      </c>
      <c r="AF19">
        <v>14</v>
      </c>
      <c r="AG19">
        <v>9</v>
      </c>
      <c r="AH19">
        <v>10</v>
      </c>
      <c r="AI19">
        <v>0</v>
      </c>
      <c r="AJ19">
        <v>2730</v>
      </c>
      <c r="AK19">
        <v>1755</v>
      </c>
      <c r="AL19">
        <v>1800</v>
      </c>
      <c r="AM19">
        <v>2730</v>
      </c>
      <c r="AN19">
        <v>2145</v>
      </c>
      <c r="AO19">
        <v>3780</v>
      </c>
      <c r="AP19">
        <v>0</v>
      </c>
      <c r="AQ19">
        <v>0</v>
      </c>
      <c r="AR19" t="s">
        <v>52</v>
      </c>
    </row>
    <row r="20" spans="1:44" x14ac:dyDescent="0.3">
      <c r="A20" t="s">
        <v>53</v>
      </c>
      <c r="B20" t="s">
        <v>36</v>
      </c>
      <c r="C20">
        <v>1023</v>
      </c>
      <c r="D20">
        <f>VLOOKUP($C20,'[2]Summer 2023 School'!$B$3:$P$201,6,FALSE)</f>
        <v>72</v>
      </c>
      <c r="E20">
        <f>VLOOKUP($C20,'[2]Autumn 2023 School'!$B$3:$J$198,6,FALSE)</f>
        <v>40</v>
      </c>
      <c r="F20">
        <f>VLOOKUP($C20,'[2]Spring 2024 School'!$B$3:$G$202,6,FALSE)</f>
        <v>60</v>
      </c>
      <c r="G20">
        <v>0</v>
      </c>
      <c r="H20">
        <v>0</v>
      </c>
      <c r="I20">
        <v>0</v>
      </c>
      <c r="J20">
        <f t="shared" si="0"/>
        <v>14040</v>
      </c>
      <c r="K20">
        <f t="shared" si="0"/>
        <v>7800</v>
      </c>
      <c r="L20">
        <f t="shared" si="1"/>
        <v>10800</v>
      </c>
      <c r="M20">
        <v>50700</v>
      </c>
      <c r="N20">
        <v>50700</v>
      </c>
      <c r="O20">
        <v>50700</v>
      </c>
      <c r="P20" s="276">
        <v>8.5365853658536592E-2</v>
      </c>
      <c r="Q20" s="276">
        <v>0.31707317073170732</v>
      </c>
      <c r="R20" s="276">
        <v>0.90243902439024393</v>
      </c>
      <c r="S20" s="276">
        <v>3329.268292682927</v>
      </c>
      <c r="T20" s="276">
        <v>12365.853658536585</v>
      </c>
      <c r="U20" s="276">
        <v>35195.121951219517</v>
      </c>
      <c r="V20">
        <v>22</v>
      </c>
      <c r="W20">
        <v>14</v>
      </c>
      <c r="X20">
        <v>20</v>
      </c>
      <c r="Y20">
        <v>26</v>
      </c>
      <c r="Z20">
        <v>129477.52916224813</v>
      </c>
      <c r="AB20">
        <v>18</v>
      </c>
      <c r="AC20">
        <v>20</v>
      </c>
      <c r="AD20">
        <v>27</v>
      </c>
      <c r="AE20">
        <v>4769.5</v>
      </c>
      <c r="AF20">
        <v>11</v>
      </c>
      <c r="AG20">
        <v>5</v>
      </c>
      <c r="AH20">
        <v>5</v>
      </c>
      <c r="AI20">
        <v>0</v>
      </c>
      <c r="AJ20">
        <v>2145</v>
      </c>
      <c r="AK20">
        <v>975</v>
      </c>
      <c r="AL20">
        <v>900</v>
      </c>
      <c r="AM20">
        <v>2730</v>
      </c>
      <c r="AN20">
        <v>3900</v>
      </c>
      <c r="AO20">
        <v>4680</v>
      </c>
      <c r="AP20">
        <v>0</v>
      </c>
      <c r="AQ20">
        <v>0</v>
      </c>
      <c r="AR20" t="s">
        <v>53</v>
      </c>
    </row>
    <row r="21" spans="1:44" x14ac:dyDescent="0.3">
      <c r="A21" t="s">
        <v>54</v>
      </c>
      <c r="B21" t="s">
        <v>36</v>
      </c>
      <c r="C21">
        <v>1024</v>
      </c>
      <c r="D21">
        <f>VLOOKUP($C21,'[2]Summer 2023 School'!$B$3:$P$201,6,FALSE)</f>
        <v>78</v>
      </c>
      <c r="E21">
        <f>VLOOKUP($C21,'[2]Autumn 2023 School'!$B$3:$J$198,6,FALSE)</f>
        <v>46</v>
      </c>
      <c r="F21">
        <f>VLOOKUP($C21,'[2]Spring 2024 School'!$B$3:$G$202,6,FALSE)</f>
        <v>59</v>
      </c>
      <c r="G21">
        <v>0</v>
      </c>
      <c r="H21">
        <v>0</v>
      </c>
      <c r="I21">
        <v>0</v>
      </c>
      <c r="J21">
        <f t="shared" si="0"/>
        <v>15210</v>
      </c>
      <c r="K21">
        <f t="shared" si="0"/>
        <v>8970</v>
      </c>
      <c r="L21">
        <f t="shared" si="1"/>
        <v>10620</v>
      </c>
      <c r="M21">
        <v>54600</v>
      </c>
      <c r="N21">
        <v>54600</v>
      </c>
      <c r="O21">
        <v>54600</v>
      </c>
      <c r="P21" s="276">
        <v>0.5</v>
      </c>
      <c r="Q21" s="276">
        <v>0.60204081632653061</v>
      </c>
      <c r="R21" s="276">
        <v>0.90816326530612246</v>
      </c>
      <c r="S21" s="276">
        <v>19822.5</v>
      </c>
      <c r="T21" s="276">
        <v>23867.908163265307</v>
      </c>
      <c r="U21" s="276">
        <v>36004.132653061228</v>
      </c>
      <c r="V21">
        <v>35</v>
      </c>
      <c r="W21">
        <v>28</v>
      </c>
      <c r="X21">
        <v>27</v>
      </c>
      <c r="Y21">
        <v>35</v>
      </c>
      <c r="Z21">
        <v>138247.46341463414</v>
      </c>
      <c r="AB21">
        <v>44</v>
      </c>
      <c r="AC21">
        <v>37</v>
      </c>
      <c r="AD21">
        <v>55</v>
      </c>
      <c r="AE21">
        <v>4978.75</v>
      </c>
      <c r="AF21">
        <v>11</v>
      </c>
      <c r="AG21">
        <v>3</v>
      </c>
      <c r="AH21">
        <v>6</v>
      </c>
      <c r="AI21">
        <v>0</v>
      </c>
      <c r="AJ21">
        <v>2145</v>
      </c>
      <c r="AK21">
        <v>585</v>
      </c>
      <c r="AL21">
        <v>1080</v>
      </c>
      <c r="AM21">
        <v>5460</v>
      </c>
      <c r="AN21">
        <v>5265</v>
      </c>
      <c r="AO21">
        <v>6300</v>
      </c>
      <c r="AP21">
        <v>0</v>
      </c>
      <c r="AQ21">
        <v>0</v>
      </c>
      <c r="AR21" t="s">
        <v>54</v>
      </c>
    </row>
    <row r="22" spans="1:44" x14ac:dyDescent="0.3">
      <c r="A22" t="s">
        <v>55</v>
      </c>
      <c r="B22" t="s">
        <v>36</v>
      </c>
      <c r="C22">
        <v>1025</v>
      </c>
      <c r="D22">
        <f>VLOOKUP($C22,'[2]Summer 2023 School'!$B$3:$P$201,6,FALSE)</f>
        <v>83</v>
      </c>
      <c r="E22">
        <f>VLOOKUP($C22,'[2]Autumn 2023 School'!$B$3:$J$198,6,FALSE)</f>
        <v>59</v>
      </c>
      <c r="F22">
        <f>VLOOKUP($C22,'[2]Spring 2024 School'!$B$3:$G$202,6,FALSE)</f>
        <v>83</v>
      </c>
      <c r="G22">
        <v>0</v>
      </c>
      <c r="H22">
        <v>0</v>
      </c>
      <c r="I22">
        <v>0</v>
      </c>
      <c r="J22">
        <f t="shared" si="0"/>
        <v>16185</v>
      </c>
      <c r="K22">
        <f t="shared" si="0"/>
        <v>11505</v>
      </c>
      <c r="L22">
        <f t="shared" si="1"/>
        <v>14940</v>
      </c>
      <c r="M22">
        <v>37440</v>
      </c>
      <c r="N22">
        <v>37440</v>
      </c>
      <c r="O22">
        <v>37440</v>
      </c>
      <c r="P22" s="276">
        <v>0.64166666666666672</v>
      </c>
      <c r="Q22" s="276">
        <v>0.94166666666666665</v>
      </c>
      <c r="R22" s="276">
        <v>0.97499999999999998</v>
      </c>
      <c r="S22" s="276">
        <v>28663.250000000004</v>
      </c>
      <c r="T22" s="276">
        <v>42064.25</v>
      </c>
      <c r="U22" s="276">
        <v>43553.25</v>
      </c>
      <c r="V22">
        <v>36</v>
      </c>
      <c r="W22">
        <v>37</v>
      </c>
      <c r="X22">
        <v>37</v>
      </c>
      <c r="Y22">
        <v>31</v>
      </c>
      <c r="Z22">
        <v>150306.12301166489</v>
      </c>
      <c r="AB22">
        <v>62</v>
      </c>
      <c r="AC22">
        <v>38</v>
      </c>
      <c r="AD22">
        <v>32</v>
      </c>
      <c r="AE22">
        <v>5136.7</v>
      </c>
      <c r="AF22">
        <v>13</v>
      </c>
      <c r="AG22">
        <v>4</v>
      </c>
      <c r="AH22">
        <v>6</v>
      </c>
      <c r="AI22">
        <v>0</v>
      </c>
      <c r="AJ22">
        <v>2535</v>
      </c>
      <c r="AK22">
        <v>780</v>
      </c>
      <c r="AL22">
        <v>1080</v>
      </c>
      <c r="AM22">
        <v>7215</v>
      </c>
      <c r="AN22">
        <v>7215</v>
      </c>
      <c r="AO22">
        <v>5580</v>
      </c>
      <c r="AP22">
        <v>0</v>
      </c>
      <c r="AQ22">
        <v>0</v>
      </c>
      <c r="AR22" t="s">
        <v>55</v>
      </c>
    </row>
    <row r="23" spans="1:44" x14ac:dyDescent="0.3">
      <c r="A23" t="s">
        <v>56</v>
      </c>
      <c r="B23" t="s">
        <v>36</v>
      </c>
      <c r="C23">
        <v>1026</v>
      </c>
      <c r="D23">
        <f>VLOOKUP($C23,'[2]Summer 2023 School'!$B$3:$P$201,6,FALSE)</f>
        <v>98</v>
      </c>
      <c r="E23">
        <f>VLOOKUP($C23,'[2]Autumn 2023 School'!$B$3:$J$198,6,FALSE)</f>
        <v>68</v>
      </c>
      <c r="F23">
        <f>VLOOKUP($C23,'[2]Spring 2024 School'!$B$3:$G$202,6,FALSE)</f>
        <v>97</v>
      </c>
      <c r="G23">
        <v>0</v>
      </c>
      <c r="H23">
        <v>0</v>
      </c>
      <c r="I23">
        <v>0</v>
      </c>
      <c r="J23">
        <f t="shared" si="0"/>
        <v>19110</v>
      </c>
      <c r="K23">
        <f t="shared" si="0"/>
        <v>13260</v>
      </c>
      <c r="L23">
        <f t="shared" si="1"/>
        <v>17460</v>
      </c>
      <c r="M23">
        <v>30420</v>
      </c>
      <c r="N23">
        <v>30420</v>
      </c>
      <c r="O23">
        <v>30420</v>
      </c>
      <c r="P23" s="276">
        <v>0.12</v>
      </c>
      <c r="Q23" s="276">
        <v>0.28000000000000003</v>
      </c>
      <c r="R23" s="276">
        <v>0.45333333333333331</v>
      </c>
      <c r="S23" s="276">
        <v>4674.5999999999995</v>
      </c>
      <c r="T23" s="276">
        <v>10907.400000000001</v>
      </c>
      <c r="U23" s="276">
        <v>17659.599999999999</v>
      </c>
      <c r="V23">
        <v>6</v>
      </c>
      <c r="W23">
        <v>11</v>
      </c>
      <c r="X23">
        <v>15</v>
      </c>
      <c r="Y23">
        <v>23</v>
      </c>
      <c r="Z23">
        <v>130573.77094379636</v>
      </c>
      <c r="AB23">
        <v>33</v>
      </c>
      <c r="AC23">
        <v>23</v>
      </c>
      <c r="AD23">
        <v>25</v>
      </c>
      <c r="AE23">
        <v>5026</v>
      </c>
      <c r="AF23">
        <v>17</v>
      </c>
      <c r="AG23">
        <v>9</v>
      </c>
      <c r="AH23">
        <v>12</v>
      </c>
      <c r="AI23">
        <v>0</v>
      </c>
      <c r="AJ23">
        <v>3315</v>
      </c>
      <c r="AK23">
        <v>1755</v>
      </c>
      <c r="AL23">
        <v>2160</v>
      </c>
      <c r="AM23">
        <v>2145</v>
      </c>
      <c r="AN23">
        <v>2925</v>
      </c>
      <c r="AO23">
        <v>4140</v>
      </c>
      <c r="AP23">
        <v>0</v>
      </c>
      <c r="AQ23">
        <v>0</v>
      </c>
      <c r="AR23" t="s">
        <v>56</v>
      </c>
    </row>
    <row r="24" spans="1:44" x14ac:dyDescent="0.3">
      <c r="A24" t="s">
        <v>57</v>
      </c>
      <c r="B24" t="s">
        <v>36</v>
      </c>
      <c r="C24">
        <v>1027</v>
      </c>
      <c r="D24">
        <f>VLOOKUP($C24,'[2]Summer 2023 School'!$B$3:$P$201,6,FALSE)</f>
        <v>109</v>
      </c>
      <c r="E24">
        <f>VLOOKUP($C24,'[2]Autumn 2023 School'!$B$3:$J$198,6,FALSE)</f>
        <v>69</v>
      </c>
      <c r="F24">
        <f>VLOOKUP($C24,'[2]Spring 2024 School'!$B$3:$G$202,6,FALSE)</f>
        <v>93</v>
      </c>
      <c r="G24">
        <v>0</v>
      </c>
      <c r="H24">
        <v>0</v>
      </c>
      <c r="I24">
        <v>0</v>
      </c>
      <c r="J24">
        <f t="shared" si="0"/>
        <v>21255</v>
      </c>
      <c r="K24">
        <f t="shared" si="0"/>
        <v>13455</v>
      </c>
      <c r="L24">
        <f t="shared" si="1"/>
        <v>16740</v>
      </c>
      <c r="M24">
        <v>40560</v>
      </c>
      <c r="N24">
        <v>40560</v>
      </c>
      <c r="O24">
        <v>40560</v>
      </c>
      <c r="P24" s="276">
        <v>4.0322580645161289E-2</v>
      </c>
      <c r="Q24" s="276">
        <v>0.62096774193548387</v>
      </c>
      <c r="R24" s="276">
        <v>0.88709677419354838</v>
      </c>
      <c r="S24" s="276">
        <v>1987.5</v>
      </c>
      <c r="T24" s="276">
        <v>30607.5</v>
      </c>
      <c r="U24" s="276">
        <v>43725</v>
      </c>
      <c r="V24">
        <v>24</v>
      </c>
      <c r="W24">
        <v>30</v>
      </c>
      <c r="X24">
        <v>18</v>
      </c>
      <c r="Y24">
        <v>24</v>
      </c>
      <c r="Z24">
        <v>155239.21102863201</v>
      </c>
      <c r="AB24">
        <v>31</v>
      </c>
      <c r="AC24">
        <v>27</v>
      </c>
      <c r="AD24">
        <v>24</v>
      </c>
      <c r="AE24">
        <v>4931.5</v>
      </c>
      <c r="AF24">
        <v>26</v>
      </c>
      <c r="AG24">
        <v>10</v>
      </c>
      <c r="AH24">
        <v>16</v>
      </c>
      <c r="AI24">
        <v>0</v>
      </c>
      <c r="AJ24">
        <v>5070</v>
      </c>
      <c r="AK24">
        <v>1950</v>
      </c>
      <c r="AL24">
        <v>2880</v>
      </c>
      <c r="AM24">
        <v>5850</v>
      </c>
      <c r="AN24">
        <v>3510</v>
      </c>
      <c r="AO24">
        <v>4320</v>
      </c>
      <c r="AP24">
        <v>0</v>
      </c>
      <c r="AQ24">
        <v>0</v>
      </c>
      <c r="AR24" t="s">
        <v>57</v>
      </c>
    </row>
    <row r="25" spans="1:44" x14ac:dyDescent="0.3">
      <c r="A25" t="s">
        <v>58</v>
      </c>
      <c r="B25" t="s">
        <v>36</v>
      </c>
      <c r="C25">
        <v>1028</v>
      </c>
      <c r="D25">
        <f>VLOOKUP($C25,'[2]Summer 2023 School'!$B$3:$P$201,6,FALSE)</f>
        <v>82</v>
      </c>
      <c r="E25">
        <f>VLOOKUP($C25,'[2]Autumn 2023 School'!$B$3:$J$198,6,FALSE)</f>
        <v>39</v>
      </c>
      <c r="F25">
        <f>VLOOKUP($C25,'[2]Spring 2024 School'!$B$3:$G$202,6,FALSE)</f>
        <v>53</v>
      </c>
      <c r="G25">
        <v>0</v>
      </c>
      <c r="H25">
        <v>0</v>
      </c>
      <c r="I25">
        <v>0</v>
      </c>
      <c r="J25">
        <f t="shared" si="0"/>
        <v>15990</v>
      </c>
      <c r="K25">
        <f t="shared" si="0"/>
        <v>7605</v>
      </c>
      <c r="L25">
        <f t="shared" si="1"/>
        <v>9540</v>
      </c>
      <c r="M25">
        <v>28080</v>
      </c>
      <c r="N25">
        <v>28080</v>
      </c>
      <c r="O25">
        <v>28080</v>
      </c>
      <c r="P25" s="276">
        <v>0.61682242990654201</v>
      </c>
      <c r="Q25" s="276">
        <v>0.82242990654205606</v>
      </c>
      <c r="R25" s="276">
        <v>1</v>
      </c>
      <c r="S25" s="276">
        <v>23500.93457943925</v>
      </c>
      <c r="T25" s="276">
        <v>31334.579439252335</v>
      </c>
      <c r="U25" s="276">
        <v>38100</v>
      </c>
      <c r="V25">
        <v>18</v>
      </c>
      <c r="W25">
        <v>31</v>
      </c>
      <c r="X25">
        <v>30</v>
      </c>
      <c r="Y25">
        <v>39</v>
      </c>
      <c r="Z25">
        <v>136603.10074231174</v>
      </c>
      <c r="AB25">
        <v>38</v>
      </c>
      <c r="AC25">
        <v>43</v>
      </c>
      <c r="AD25">
        <v>42</v>
      </c>
      <c r="AE25">
        <v>4745.88</v>
      </c>
      <c r="AF25">
        <v>2</v>
      </c>
      <c r="AG25">
        <v>4</v>
      </c>
      <c r="AH25">
        <v>8</v>
      </c>
      <c r="AI25">
        <v>0</v>
      </c>
      <c r="AJ25">
        <v>390</v>
      </c>
      <c r="AK25">
        <v>780</v>
      </c>
      <c r="AL25">
        <v>1440</v>
      </c>
      <c r="AM25">
        <v>6045</v>
      </c>
      <c r="AN25">
        <v>5850</v>
      </c>
      <c r="AO25">
        <v>7020</v>
      </c>
      <c r="AP25">
        <v>0</v>
      </c>
      <c r="AQ25">
        <v>0</v>
      </c>
      <c r="AR25" t="s">
        <v>58</v>
      </c>
    </row>
    <row r="26" spans="1:44" x14ac:dyDescent="0.3">
      <c r="A26" t="s">
        <v>59</v>
      </c>
      <c r="B26" t="s">
        <v>36</v>
      </c>
      <c r="C26">
        <v>1038</v>
      </c>
      <c r="D26">
        <f>VLOOKUP($C26,'[2]Summer 2023 School'!$B$3:$P$201,6,FALSE)</f>
        <v>106</v>
      </c>
      <c r="E26">
        <f>VLOOKUP($C26,'[2]Autumn 2023 School'!$B$3:$J$198,6,FALSE)</f>
        <v>76</v>
      </c>
      <c r="F26">
        <f>VLOOKUP($C26,'[2]Spring 2024 School'!$B$3:$G$202,6,FALSE)</f>
        <v>100</v>
      </c>
      <c r="G26">
        <v>0</v>
      </c>
      <c r="H26">
        <v>0</v>
      </c>
      <c r="I26">
        <v>0</v>
      </c>
      <c r="J26">
        <f t="shared" si="0"/>
        <v>20670</v>
      </c>
      <c r="K26">
        <f t="shared" si="0"/>
        <v>14820</v>
      </c>
      <c r="L26">
        <f t="shared" si="1"/>
        <v>18000</v>
      </c>
      <c r="M26">
        <v>43680.000000000007</v>
      </c>
      <c r="N26">
        <v>43680.000000000007</v>
      </c>
      <c r="O26">
        <v>43680.000000000007</v>
      </c>
      <c r="P26" s="276">
        <v>0.47328244274809161</v>
      </c>
      <c r="Q26" s="276">
        <v>0.65648854961832059</v>
      </c>
      <c r="R26" s="276">
        <v>0.76335877862595425</v>
      </c>
      <c r="S26" s="276">
        <v>28794.503816793895</v>
      </c>
      <c r="T26" s="276">
        <v>39940.763358778626</v>
      </c>
      <c r="U26" s="276">
        <v>46442.748091603054</v>
      </c>
      <c r="V26">
        <v>39</v>
      </c>
      <c r="W26">
        <v>25</v>
      </c>
      <c r="X26">
        <v>33</v>
      </c>
      <c r="Y26">
        <v>31</v>
      </c>
      <c r="Z26">
        <v>193333.6129374337</v>
      </c>
      <c r="AB26">
        <v>62</v>
      </c>
      <c r="AC26">
        <v>40</v>
      </c>
      <c r="AD26">
        <v>30</v>
      </c>
      <c r="AE26">
        <v>5174.5</v>
      </c>
      <c r="AF26">
        <v>42</v>
      </c>
      <c r="AG26">
        <v>33</v>
      </c>
      <c r="AH26">
        <v>39</v>
      </c>
      <c r="AI26">
        <v>0</v>
      </c>
      <c r="AJ26">
        <v>8190</v>
      </c>
      <c r="AK26">
        <v>6435</v>
      </c>
      <c r="AL26">
        <v>7020</v>
      </c>
      <c r="AM26">
        <v>4875</v>
      </c>
      <c r="AN26">
        <v>6435</v>
      </c>
      <c r="AO26">
        <v>5580</v>
      </c>
      <c r="AP26">
        <v>0</v>
      </c>
      <c r="AQ26">
        <v>0</v>
      </c>
      <c r="AR26" t="s">
        <v>59</v>
      </c>
    </row>
    <row r="27" spans="1:44" x14ac:dyDescent="0.3">
      <c r="A27" t="s">
        <v>60</v>
      </c>
      <c r="B27" t="s">
        <v>36</v>
      </c>
      <c r="C27">
        <v>1048</v>
      </c>
      <c r="D27">
        <f>VLOOKUP($C27,'[2]Summer 2023 School'!$B$3:$P$201,6,FALSE)</f>
        <v>123</v>
      </c>
      <c r="E27">
        <f>VLOOKUP($C27,'[2]Autumn 2023 School'!$B$3:$J$198,6,FALSE)</f>
        <v>86</v>
      </c>
      <c r="F27">
        <f>VLOOKUP($C27,'[2]Spring 2024 School'!$B$3:$G$202,6,FALSE)</f>
        <v>107</v>
      </c>
      <c r="G27">
        <v>0</v>
      </c>
      <c r="H27">
        <v>0</v>
      </c>
      <c r="I27">
        <v>0</v>
      </c>
      <c r="J27">
        <f t="shared" si="0"/>
        <v>23985</v>
      </c>
      <c r="K27">
        <f t="shared" si="0"/>
        <v>16770</v>
      </c>
      <c r="L27">
        <f t="shared" si="1"/>
        <v>19260</v>
      </c>
      <c r="M27">
        <v>38220</v>
      </c>
      <c r="N27">
        <v>38220</v>
      </c>
      <c r="O27">
        <v>38220</v>
      </c>
      <c r="P27" s="276">
        <v>0.64827586206896548</v>
      </c>
      <c r="Q27" s="276">
        <v>0.68965517241379315</v>
      </c>
      <c r="R27" s="276">
        <v>0.84827586206896555</v>
      </c>
      <c r="S27" s="276">
        <v>37437.931034482754</v>
      </c>
      <c r="T27" s="276">
        <v>39827.586206896558</v>
      </c>
      <c r="U27" s="276">
        <v>48987.931034482761</v>
      </c>
      <c r="V27">
        <v>52</v>
      </c>
      <c r="W27">
        <v>28</v>
      </c>
      <c r="X27">
        <v>39</v>
      </c>
      <c r="Y27">
        <v>50</v>
      </c>
      <c r="Z27">
        <v>203199.78897136796</v>
      </c>
      <c r="AB27">
        <v>63</v>
      </c>
      <c r="AC27">
        <v>46</v>
      </c>
      <c r="AD27">
        <v>50</v>
      </c>
      <c r="AE27">
        <v>4904.5</v>
      </c>
      <c r="AF27">
        <v>25</v>
      </c>
      <c r="AG27">
        <v>27</v>
      </c>
      <c r="AH27">
        <v>36</v>
      </c>
      <c r="AI27">
        <v>0</v>
      </c>
      <c r="AJ27">
        <v>4875</v>
      </c>
      <c r="AK27">
        <v>5265</v>
      </c>
      <c r="AL27">
        <v>6480</v>
      </c>
      <c r="AM27">
        <v>5460</v>
      </c>
      <c r="AN27">
        <v>7605</v>
      </c>
      <c r="AO27">
        <v>9000</v>
      </c>
      <c r="AP27">
        <v>0</v>
      </c>
      <c r="AQ27">
        <v>0</v>
      </c>
      <c r="AR27" t="s">
        <v>60</v>
      </c>
    </row>
    <row r="28" spans="1:44" x14ac:dyDescent="0.3">
      <c r="A28" t="s">
        <v>61</v>
      </c>
      <c r="B28" t="s">
        <v>36</v>
      </c>
      <c r="C28">
        <v>1049</v>
      </c>
      <c r="D28">
        <f>VLOOKUP($C28,'[2]Summer 2023 School'!$B$3:$P$201,6,FALSE)</f>
        <v>108</v>
      </c>
      <c r="E28">
        <f>VLOOKUP($C28,'[2]Autumn 2023 School'!$B$3:$J$198,6,FALSE)</f>
        <v>72</v>
      </c>
      <c r="F28">
        <f>VLOOKUP($C28,'[2]Spring 2024 School'!$B$3:$G$202,6,FALSE)</f>
        <v>106</v>
      </c>
      <c r="G28">
        <v>0</v>
      </c>
      <c r="H28">
        <v>0</v>
      </c>
      <c r="I28">
        <v>0</v>
      </c>
      <c r="J28">
        <f t="shared" si="0"/>
        <v>21060</v>
      </c>
      <c r="K28">
        <f t="shared" si="0"/>
        <v>14040</v>
      </c>
      <c r="L28">
        <f t="shared" si="1"/>
        <v>19080</v>
      </c>
      <c r="M28">
        <v>31200</v>
      </c>
      <c r="N28">
        <v>31200</v>
      </c>
      <c r="O28">
        <v>31200</v>
      </c>
      <c r="P28" s="276">
        <v>0.56862745098039214</v>
      </c>
      <c r="Q28" s="276">
        <v>0.60784313725490191</v>
      </c>
      <c r="R28" s="276">
        <v>0.74509803921568629</v>
      </c>
      <c r="S28" s="276">
        <v>25417.647058823528</v>
      </c>
      <c r="T28" s="276">
        <v>27170.588235294115</v>
      </c>
      <c r="U28" s="276">
        <v>33305.882352941175</v>
      </c>
      <c r="V28">
        <v>19</v>
      </c>
      <c r="W28">
        <v>25</v>
      </c>
      <c r="X28">
        <v>32</v>
      </c>
      <c r="Y28">
        <v>33</v>
      </c>
      <c r="Z28">
        <v>146743.33722163306</v>
      </c>
      <c r="AB28">
        <v>52</v>
      </c>
      <c r="AC28">
        <v>32</v>
      </c>
      <c r="AD28">
        <v>33</v>
      </c>
      <c r="AE28">
        <v>4817.88</v>
      </c>
      <c r="AF28">
        <v>10</v>
      </c>
      <c r="AG28">
        <v>4</v>
      </c>
      <c r="AH28">
        <v>11</v>
      </c>
      <c r="AI28">
        <v>0</v>
      </c>
      <c r="AJ28">
        <v>1950</v>
      </c>
      <c r="AK28">
        <v>780</v>
      </c>
      <c r="AL28">
        <v>1980</v>
      </c>
      <c r="AM28">
        <v>4875</v>
      </c>
      <c r="AN28">
        <v>6240</v>
      </c>
      <c r="AO28">
        <v>5940</v>
      </c>
      <c r="AP28">
        <v>0</v>
      </c>
      <c r="AQ28">
        <v>0</v>
      </c>
      <c r="AR28" t="s">
        <v>61</v>
      </c>
    </row>
    <row r="29" spans="1:44" x14ac:dyDescent="0.3">
      <c r="A29" t="s">
        <v>62</v>
      </c>
      <c r="B29" t="s">
        <v>36</v>
      </c>
      <c r="C29">
        <v>1802</v>
      </c>
      <c r="D29">
        <f>VLOOKUP($C29,'[2]Summer 2023 School'!$B$3:$P$201,6,FALSE)</f>
        <v>68</v>
      </c>
      <c r="E29">
        <f>VLOOKUP($C29,'[2]Autumn 2023 School'!$B$3:$J$198,6,FALSE)</f>
        <v>39</v>
      </c>
      <c r="F29">
        <f>VLOOKUP($C29,'[2]Spring 2024 School'!$B$3:$G$202,6,FALSE)</f>
        <v>50</v>
      </c>
      <c r="G29">
        <v>0</v>
      </c>
      <c r="H29">
        <v>0</v>
      </c>
      <c r="I29">
        <v>0</v>
      </c>
      <c r="J29">
        <f t="shared" si="0"/>
        <v>13260</v>
      </c>
      <c r="K29">
        <f t="shared" si="0"/>
        <v>7605</v>
      </c>
      <c r="L29">
        <f t="shared" si="1"/>
        <v>9000</v>
      </c>
      <c r="M29">
        <v>24570</v>
      </c>
      <c r="N29">
        <v>24570</v>
      </c>
      <c r="O29">
        <v>24570</v>
      </c>
      <c r="P29" s="276">
        <v>0.32258064516129031</v>
      </c>
      <c r="Q29" s="276">
        <v>0.70967741935483875</v>
      </c>
      <c r="R29" s="276">
        <v>0.85483870967741937</v>
      </c>
      <c r="S29" s="276">
        <v>9783.8709677419356</v>
      </c>
      <c r="T29" s="276">
        <v>21524.516129032258</v>
      </c>
      <c r="U29" s="276">
        <v>25927.258064516129</v>
      </c>
      <c r="V29">
        <v>25</v>
      </c>
      <c r="W29">
        <v>29</v>
      </c>
      <c r="X29">
        <v>19</v>
      </c>
      <c r="Y29">
        <v>26</v>
      </c>
      <c r="Z29">
        <v>129477.52916224813</v>
      </c>
      <c r="AB29">
        <v>23</v>
      </c>
      <c r="AC29">
        <v>36</v>
      </c>
      <c r="AD29">
        <v>34</v>
      </c>
      <c r="AE29">
        <v>4553.5</v>
      </c>
      <c r="AF29">
        <v>20</v>
      </c>
      <c r="AG29">
        <v>11</v>
      </c>
      <c r="AH29">
        <v>16</v>
      </c>
      <c r="AI29">
        <v>0</v>
      </c>
      <c r="AJ29">
        <v>3900</v>
      </c>
      <c r="AK29">
        <v>2145</v>
      </c>
      <c r="AL29">
        <v>2880</v>
      </c>
      <c r="AM29">
        <v>5655</v>
      </c>
      <c r="AN29">
        <v>3705</v>
      </c>
      <c r="AO29">
        <v>4680</v>
      </c>
      <c r="AP29">
        <v>0</v>
      </c>
      <c r="AQ29">
        <v>0</v>
      </c>
      <c r="AR29" t="s">
        <v>62</v>
      </c>
    </row>
    <row r="30" spans="1:44" x14ac:dyDescent="0.3">
      <c r="A30" t="s">
        <v>64</v>
      </c>
      <c r="B30" t="s">
        <v>63</v>
      </c>
      <c r="C30">
        <v>2003</v>
      </c>
      <c r="D30">
        <f>VLOOKUP($C30,'[2]Summer 2023 School'!$B$3:$P$201,6,FALSE)</f>
        <v>59</v>
      </c>
      <c r="E30">
        <f>VLOOKUP($C30,'[2]Autumn 2023 School'!$B$3:$J$198,6,FALSE)</f>
        <v>57</v>
      </c>
      <c r="F30">
        <f>VLOOKUP($C30,'[2]Spring 2024 School'!$B$3:$G$202,6,FALSE)</f>
        <v>63</v>
      </c>
      <c r="G30">
        <v>0</v>
      </c>
      <c r="H30">
        <v>0</v>
      </c>
      <c r="I30">
        <v>0</v>
      </c>
      <c r="J30">
        <f t="shared" si="0"/>
        <v>11505</v>
      </c>
      <c r="K30">
        <f t="shared" si="0"/>
        <v>11115</v>
      </c>
      <c r="L30">
        <f t="shared" si="1"/>
        <v>11340</v>
      </c>
      <c r="M30">
        <v>30420</v>
      </c>
      <c r="N30">
        <v>30420</v>
      </c>
      <c r="O30">
        <v>30420</v>
      </c>
      <c r="P30" s="276">
        <v>0</v>
      </c>
      <c r="Q30" s="276">
        <v>0.45333333333333331</v>
      </c>
      <c r="R30" s="276">
        <v>0.98666666666666669</v>
      </c>
      <c r="S30" s="276">
        <v>0</v>
      </c>
      <c r="T30" s="276">
        <v>18543.599999999999</v>
      </c>
      <c r="U30" s="276">
        <v>40359.599999999999</v>
      </c>
      <c r="V30">
        <v>1</v>
      </c>
      <c r="W30">
        <v>0</v>
      </c>
      <c r="X30">
        <v>0</v>
      </c>
      <c r="Y30">
        <v>0</v>
      </c>
      <c r="Z30">
        <v>0</v>
      </c>
      <c r="AB30">
        <v>26</v>
      </c>
      <c r="AC30">
        <v>0</v>
      </c>
      <c r="AD30">
        <v>0</v>
      </c>
      <c r="AF30">
        <v>10</v>
      </c>
      <c r="AG30">
        <v>8</v>
      </c>
      <c r="AH30">
        <v>11</v>
      </c>
      <c r="AI30">
        <v>0</v>
      </c>
      <c r="AJ30">
        <v>1950</v>
      </c>
      <c r="AK30">
        <v>1560</v>
      </c>
      <c r="AL30">
        <v>1980</v>
      </c>
      <c r="AM30">
        <v>0</v>
      </c>
      <c r="AN30">
        <v>0</v>
      </c>
      <c r="AO30">
        <v>0</v>
      </c>
      <c r="AR30" t="s">
        <v>64</v>
      </c>
    </row>
    <row r="31" spans="1:44" x14ac:dyDescent="0.3">
      <c r="A31" t="s">
        <v>65</v>
      </c>
      <c r="B31" t="s">
        <v>66</v>
      </c>
      <c r="C31">
        <v>2004</v>
      </c>
      <c r="D31">
        <f>VLOOKUP($C31,'[2]Summer 2023 School'!$B$3:$P$201,6,FALSE)</f>
        <v>24</v>
      </c>
      <c r="E31">
        <f>VLOOKUP($C31,'[2]Autumn 2023 School'!$B$3:$J$198,6,FALSE)</f>
        <v>15</v>
      </c>
      <c r="F31">
        <f>VLOOKUP($C31,'[2]Spring 2024 School'!$B$3:$G$202,6,FALSE)</f>
        <v>15</v>
      </c>
      <c r="G31">
        <v>0</v>
      </c>
      <c r="H31">
        <v>0</v>
      </c>
      <c r="I31">
        <v>0</v>
      </c>
      <c r="J31">
        <f t="shared" si="0"/>
        <v>4680</v>
      </c>
      <c r="K31">
        <f t="shared" si="0"/>
        <v>2925</v>
      </c>
      <c r="L31">
        <f t="shared" si="1"/>
        <v>2700</v>
      </c>
      <c r="M31">
        <v>15210</v>
      </c>
      <c r="N31">
        <v>15210</v>
      </c>
      <c r="O31">
        <v>15210</v>
      </c>
      <c r="P31" s="276">
        <v>0.16666666666666666</v>
      </c>
      <c r="Q31" s="276">
        <v>0.16666666666666666</v>
      </c>
      <c r="R31" s="276">
        <v>0.72222222222222221</v>
      </c>
      <c r="S31" s="276">
        <v>1360</v>
      </c>
      <c r="T31" s="276">
        <v>1360</v>
      </c>
      <c r="U31" s="276">
        <v>5893.333333333333</v>
      </c>
      <c r="V31">
        <v>0</v>
      </c>
      <c r="W31">
        <v>0</v>
      </c>
      <c r="X31">
        <v>0</v>
      </c>
      <c r="Y31">
        <v>0</v>
      </c>
      <c r="Z31">
        <v>0</v>
      </c>
      <c r="AB31">
        <v>3</v>
      </c>
      <c r="AC31">
        <v>0</v>
      </c>
      <c r="AD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R31" t="s">
        <v>65</v>
      </c>
    </row>
    <row r="32" spans="1:44" x14ac:dyDescent="0.3">
      <c r="A32" t="s">
        <v>67</v>
      </c>
      <c r="B32" t="s">
        <v>66</v>
      </c>
      <c r="C32">
        <v>2005</v>
      </c>
      <c r="D32">
        <f>VLOOKUP($C32,'[2]Summer 2023 School'!$B$3:$P$201,6,FALSE)</f>
        <v>26</v>
      </c>
      <c r="E32">
        <f>VLOOKUP($C32,'[2]Autumn 2023 School'!$B$3:$J$198,6,FALSE)</f>
        <v>34</v>
      </c>
      <c r="F32">
        <f>VLOOKUP($C32,'[2]Spring 2024 School'!$B$3:$G$202,6,FALSE)</f>
        <v>34</v>
      </c>
      <c r="G32">
        <v>0</v>
      </c>
      <c r="H32">
        <v>0</v>
      </c>
      <c r="I32">
        <v>0</v>
      </c>
      <c r="J32">
        <f t="shared" si="0"/>
        <v>5070</v>
      </c>
      <c r="K32">
        <f t="shared" si="0"/>
        <v>6630</v>
      </c>
      <c r="L32">
        <f t="shared" si="1"/>
        <v>6120</v>
      </c>
      <c r="M32">
        <v>20280</v>
      </c>
      <c r="N32">
        <v>20280</v>
      </c>
      <c r="O32">
        <v>20280</v>
      </c>
      <c r="P32" s="276">
        <v>5.2631578947368418E-2</v>
      </c>
      <c r="Q32" s="276">
        <v>8.771929824561403E-2</v>
      </c>
      <c r="R32" s="276">
        <v>0.14035087719298245</v>
      </c>
      <c r="S32" s="276">
        <v>1191.3157894736842</v>
      </c>
      <c r="T32" s="276">
        <v>1985.5263157894735</v>
      </c>
      <c r="U32" s="276">
        <v>3176.8421052631579</v>
      </c>
      <c r="V32">
        <v>3</v>
      </c>
      <c r="W32">
        <v>0</v>
      </c>
      <c r="X32">
        <v>0</v>
      </c>
      <c r="Y32">
        <v>0</v>
      </c>
      <c r="Z32">
        <v>0</v>
      </c>
      <c r="AB32">
        <v>8</v>
      </c>
      <c r="AC32">
        <v>0</v>
      </c>
      <c r="AD32">
        <v>0</v>
      </c>
      <c r="AF32">
        <v>10</v>
      </c>
      <c r="AG32">
        <v>13</v>
      </c>
      <c r="AH32">
        <v>13</v>
      </c>
      <c r="AI32">
        <v>0</v>
      </c>
      <c r="AJ32">
        <v>1950</v>
      </c>
      <c r="AK32">
        <v>2535</v>
      </c>
      <c r="AL32">
        <v>2340</v>
      </c>
      <c r="AM32">
        <v>0</v>
      </c>
      <c r="AN32">
        <v>0</v>
      </c>
      <c r="AO32">
        <v>0</v>
      </c>
      <c r="AR32" t="s">
        <v>67</v>
      </c>
    </row>
    <row r="33" spans="1:44" x14ac:dyDescent="0.3">
      <c r="A33" t="s">
        <v>68</v>
      </c>
      <c r="B33" t="s">
        <v>66</v>
      </c>
      <c r="C33">
        <v>2008</v>
      </c>
      <c r="D33">
        <f>VLOOKUP($C33,'[2]Summer 2023 School'!$B$3:$P$201,6,FALSE)</f>
        <v>54</v>
      </c>
      <c r="E33">
        <f>VLOOKUP($C33,'[2]Autumn 2023 School'!$B$3:$J$198,6,FALSE)</f>
        <v>41</v>
      </c>
      <c r="F33">
        <f>VLOOKUP($C33,'[2]Spring 2024 School'!$B$3:$G$202,6,FALSE)</f>
        <v>49</v>
      </c>
      <c r="G33">
        <v>0</v>
      </c>
      <c r="H33">
        <v>0</v>
      </c>
      <c r="I33">
        <v>0</v>
      </c>
      <c r="J33">
        <f t="shared" si="0"/>
        <v>10530</v>
      </c>
      <c r="K33">
        <f t="shared" si="0"/>
        <v>7995</v>
      </c>
      <c r="L33">
        <f t="shared" si="1"/>
        <v>8820</v>
      </c>
      <c r="M33">
        <v>10140</v>
      </c>
      <c r="N33">
        <v>10140</v>
      </c>
      <c r="O33">
        <v>10140</v>
      </c>
      <c r="P33" s="276">
        <v>0.2</v>
      </c>
      <c r="Q33" s="276">
        <v>0.22</v>
      </c>
      <c r="R33" s="276">
        <v>0.68</v>
      </c>
      <c r="S33" s="276">
        <v>6063</v>
      </c>
      <c r="T33" s="276">
        <v>6669.3</v>
      </c>
      <c r="U33" s="276">
        <v>20614.2</v>
      </c>
      <c r="V33">
        <v>0</v>
      </c>
      <c r="W33">
        <v>0</v>
      </c>
      <c r="X33">
        <v>4</v>
      </c>
      <c r="Y33">
        <v>0</v>
      </c>
      <c r="Z33">
        <v>0</v>
      </c>
      <c r="AB33">
        <v>21</v>
      </c>
      <c r="AC33">
        <v>0</v>
      </c>
      <c r="AD33">
        <v>0</v>
      </c>
      <c r="AF33">
        <v>1</v>
      </c>
      <c r="AG33">
        <v>1</v>
      </c>
      <c r="AH33">
        <v>1</v>
      </c>
      <c r="AI33">
        <v>0</v>
      </c>
      <c r="AJ33">
        <v>195</v>
      </c>
      <c r="AK33">
        <v>195</v>
      </c>
      <c r="AL33">
        <v>180</v>
      </c>
      <c r="AM33">
        <v>0</v>
      </c>
      <c r="AN33">
        <v>780</v>
      </c>
      <c r="AO33">
        <v>0</v>
      </c>
      <c r="AR33" t="s">
        <v>68</v>
      </c>
    </row>
    <row r="34" spans="1:44" x14ac:dyDescent="0.3">
      <c r="A34" t="s">
        <v>69</v>
      </c>
      <c r="B34" t="s">
        <v>66</v>
      </c>
      <c r="C34">
        <v>2011</v>
      </c>
      <c r="D34">
        <f>VLOOKUP($C34,'[2]Summer 2023 School'!$B$3:$P$201,6,FALSE)</f>
        <v>39</v>
      </c>
      <c r="E34">
        <f>VLOOKUP($C34,'[2]Autumn 2023 School'!$B$3:$J$198,6,FALSE)</f>
        <v>37</v>
      </c>
      <c r="F34">
        <f>VLOOKUP($C34,'[2]Spring 2024 School'!$B$3:$G$202,6,FALSE)</f>
        <v>39</v>
      </c>
      <c r="G34">
        <v>0</v>
      </c>
      <c r="H34">
        <v>0</v>
      </c>
      <c r="I34">
        <v>0</v>
      </c>
      <c r="J34">
        <f t="shared" si="0"/>
        <v>7605</v>
      </c>
      <c r="K34">
        <f t="shared" si="0"/>
        <v>7215</v>
      </c>
      <c r="L34">
        <f t="shared" si="1"/>
        <v>7020</v>
      </c>
      <c r="M34">
        <v>12870</v>
      </c>
      <c r="N34">
        <v>12870</v>
      </c>
      <c r="O34">
        <v>12870</v>
      </c>
      <c r="P34" s="276">
        <v>0.17948717948717949</v>
      </c>
      <c r="Q34" s="276">
        <v>0.17948717948717949</v>
      </c>
      <c r="R34" s="276">
        <v>0.17948717948717949</v>
      </c>
      <c r="S34" s="276">
        <v>3885</v>
      </c>
      <c r="T34" s="276">
        <v>3885</v>
      </c>
      <c r="U34" s="276">
        <v>3885</v>
      </c>
      <c r="V34">
        <v>0</v>
      </c>
      <c r="W34">
        <v>0</v>
      </c>
      <c r="X34">
        <v>0</v>
      </c>
      <c r="Y34">
        <v>0</v>
      </c>
      <c r="Z34">
        <v>0</v>
      </c>
      <c r="AB34">
        <v>10</v>
      </c>
      <c r="AC34">
        <v>0</v>
      </c>
      <c r="AD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R34" t="s">
        <v>69</v>
      </c>
    </row>
    <row r="35" spans="1:44" x14ac:dyDescent="0.3">
      <c r="A35" t="s">
        <v>70</v>
      </c>
      <c r="B35" t="s">
        <v>66</v>
      </c>
      <c r="C35">
        <v>2014</v>
      </c>
      <c r="D35">
        <f>VLOOKUP($C35,'[2]Summer 2023 School'!$B$3:$P$201,6,FALSE)</f>
        <v>31</v>
      </c>
      <c r="E35">
        <f>VLOOKUP($C35,'[2]Autumn 2023 School'!$B$3:$J$198,6,FALSE)</f>
        <v>26</v>
      </c>
      <c r="F35">
        <f>VLOOKUP($C35,'[2]Spring 2024 School'!$B$3:$G$202,6,FALSE)</f>
        <v>27</v>
      </c>
      <c r="G35">
        <v>0</v>
      </c>
      <c r="H35">
        <v>0</v>
      </c>
      <c r="I35">
        <v>0</v>
      </c>
      <c r="J35">
        <f t="shared" si="0"/>
        <v>6045</v>
      </c>
      <c r="K35">
        <f t="shared" si="0"/>
        <v>5070</v>
      </c>
      <c r="L35">
        <f t="shared" si="1"/>
        <v>4860</v>
      </c>
      <c r="M35">
        <v>25350</v>
      </c>
      <c r="N35">
        <v>25350</v>
      </c>
      <c r="O35">
        <v>25350</v>
      </c>
      <c r="P35" s="276">
        <v>0.25641025641025639</v>
      </c>
      <c r="Q35" s="276">
        <v>0.69230769230769229</v>
      </c>
      <c r="R35" s="276">
        <v>0.74358974358974361</v>
      </c>
      <c r="S35" s="276">
        <v>4300</v>
      </c>
      <c r="T35" s="276">
        <v>11610</v>
      </c>
      <c r="U35" s="276">
        <v>12470</v>
      </c>
      <c r="V35">
        <v>8</v>
      </c>
      <c r="W35">
        <v>0</v>
      </c>
      <c r="X35">
        <v>0</v>
      </c>
      <c r="Y35">
        <v>0</v>
      </c>
      <c r="Z35">
        <v>0</v>
      </c>
      <c r="AB35">
        <v>16</v>
      </c>
      <c r="AC35">
        <v>0</v>
      </c>
      <c r="AD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R35" t="s">
        <v>70</v>
      </c>
    </row>
    <row r="36" spans="1:44" x14ac:dyDescent="0.3">
      <c r="A36" t="s">
        <v>71</v>
      </c>
      <c r="B36" t="s">
        <v>66</v>
      </c>
      <c r="C36">
        <v>2015</v>
      </c>
      <c r="D36">
        <f>VLOOKUP($C36,'[2]Summer 2023 School'!$B$3:$P$201,6,FALSE)</f>
        <v>42</v>
      </c>
      <c r="E36">
        <f>VLOOKUP($C36,'[2]Autumn 2023 School'!$B$3:$J$198,6,FALSE)</f>
        <v>32</v>
      </c>
      <c r="F36">
        <f>VLOOKUP($C36,'[2]Spring 2024 School'!$B$3:$G$202,6,FALSE)</f>
        <v>32</v>
      </c>
      <c r="G36">
        <v>0</v>
      </c>
      <c r="H36">
        <v>0</v>
      </c>
      <c r="I36">
        <v>0</v>
      </c>
      <c r="J36">
        <f t="shared" si="0"/>
        <v>8190</v>
      </c>
      <c r="K36">
        <f t="shared" si="0"/>
        <v>6240</v>
      </c>
      <c r="L36">
        <f t="shared" si="1"/>
        <v>5760</v>
      </c>
      <c r="M36">
        <v>23400</v>
      </c>
      <c r="N36">
        <v>23400</v>
      </c>
      <c r="O36">
        <v>23400</v>
      </c>
      <c r="P36" s="276">
        <v>0.328125</v>
      </c>
      <c r="Q36" s="276">
        <v>0.484375</v>
      </c>
      <c r="R36" s="276">
        <v>0.96875</v>
      </c>
      <c r="S36" s="276">
        <v>8903.671875</v>
      </c>
      <c r="T36" s="276">
        <v>13143.515625</v>
      </c>
      <c r="U36" s="276">
        <v>26287.03125</v>
      </c>
      <c r="V36">
        <v>15</v>
      </c>
      <c r="W36">
        <v>0</v>
      </c>
      <c r="X36">
        <v>0</v>
      </c>
      <c r="Y36">
        <v>0</v>
      </c>
      <c r="Z36">
        <v>0</v>
      </c>
      <c r="AB36">
        <v>18</v>
      </c>
      <c r="AC36">
        <v>0</v>
      </c>
      <c r="AD36">
        <v>0</v>
      </c>
      <c r="AF36">
        <v>3</v>
      </c>
      <c r="AG36">
        <v>4</v>
      </c>
      <c r="AH36">
        <v>5</v>
      </c>
      <c r="AI36">
        <v>0</v>
      </c>
      <c r="AJ36">
        <v>585</v>
      </c>
      <c r="AK36">
        <v>780</v>
      </c>
      <c r="AL36">
        <v>900</v>
      </c>
      <c r="AM36">
        <v>0</v>
      </c>
      <c r="AN36">
        <v>0</v>
      </c>
      <c r="AO36">
        <v>0</v>
      </c>
      <c r="AR36" t="s">
        <v>71</v>
      </c>
    </row>
    <row r="37" spans="1:44" x14ac:dyDescent="0.3">
      <c r="A37" t="s">
        <v>72</v>
      </c>
      <c r="B37" t="s">
        <v>66</v>
      </c>
      <c r="C37">
        <v>2018</v>
      </c>
      <c r="D37">
        <f>VLOOKUP($C37,'[2]Summer 2023 School'!$B$3:$P$201,6,FALSE)</f>
        <v>44</v>
      </c>
      <c r="E37">
        <f>VLOOKUP($C37,'[2]Autumn 2023 School'!$B$3:$J$198,6,FALSE)</f>
        <v>22</v>
      </c>
      <c r="F37">
        <f>VLOOKUP($C37,'[2]Spring 2024 School'!$B$3:$G$202,6,FALSE)</f>
        <v>37</v>
      </c>
      <c r="G37">
        <v>0</v>
      </c>
      <c r="H37">
        <v>0</v>
      </c>
      <c r="I37">
        <v>0</v>
      </c>
      <c r="J37">
        <f t="shared" si="0"/>
        <v>8580</v>
      </c>
      <c r="K37">
        <f t="shared" si="0"/>
        <v>4290</v>
      </c>
      <c r="L37">
        <f t="shared" si="1"/>
        <v>6660</v>
      </c>
      <c r="M37">
        <v>35490</v>
      </c>
      <c r="N37">
        <v>35490</v>
      </c>
      <c r="O37">
        <v>35490</v>
      </c>
      <c r="P37" s="276">
        <v>0.79629629629629628</v>
      </c>
      <c r="Q37" s="276">
        <v>0.94444444444444442</v>
      </c>
      <c r="R37" s="276">
        <v>0.96296296296296291</v>
      </c>
      <c r="S37" s="276">
        <v>19529.166666666668</v>
      </c>
      <c r="T37" s="276">
        <v>23162.5</v>
      </c>
      <c r="U37" s="276">
        <v>23616.666666666664</v>
      </c>
      <c r="V37">
        <v>0</v>
      </c>
      <c r="W37">
        <v>16</v>
      </c>
      <c r="X37">
        <v>16</v>
      </c>
      <c r="Y37">
        <v>16</v>
      </c>
      <c r="Z37">
        <v>0</v>
      </c>
      <c r="AB37">
        <v>39</v>
      </c>
      <c r="AC37">
        <v>16</v>
      </c>
      <c r="AD37">
        <v>16</v>
      </c>
      <c r="AF37">
        <v>8</v>
      </c>
      <c r="AG37">
        <v>6</v>
      </c>
      <c r="AH37">
        <v>5</v>
      </c>
      <c r="AI37">
        <v>0</v>
      </c>
      <c r="AJ37">
        <v>1560</v>
      </c>
      <c r="AK37">
        <v>1170</v>
      </c>
      <c r="AL37">
        <v>900</v>
      </c>
      <c r="AM37">
        <v>3120</v>
      </c>
      <c r="AN37">
        <v>3120</v>
      </c>
      <c r="AO37">
        <v>2880</v>
      </c>
      <c r="AR37" t="s">
        <v>72</v>
      </c>
    </row>
    <row r="38" spans="1:44" x14ac:dyDescent="0.3">
      <c r="A38" t="s">
        <v>73</v>
      </c>
      <c r="B38" t="s">
        <v>63</v>
      </c>
      <c r="C38">
        <v>2020</v>
      </c>
      <c r="D38">
        <f>VLOOKUP($C38,'[2]Summer 2023 School'!$B$3:$P$201,6,FALSE)</f>
        <v>64</v>
      </c>
      <c r="E38">
        <f>VLOOKUP($C38,'[2]Autumn 2023 School'!$B$3:$J$198,6,FALSE)</f>
        <v>47</v>
      </c>
      <c r="F38">
        <f>VLOOKUP($C38,'[2]Spring 2024 School'!$B$3:$G$202,6,FALSE)</f>
        <v>60</v>
      </c>
      <c r="G38">
        <v>0</v>
      </c>
      <c r="H38">
        <v>0</v>
      </c>
      <c r="I38">
        <v>0</v>
      </c>
      <c r="J38">
        <f t="shared" si="0"/>
        <v>12480</v>
      </c>
      <c r="K38">
        <f t="shared" si="0"/>
        <v>9165</v>
      </c>
      <c r="L38">
        <f t="shared" si="1"/>
        <v>10800</v>
      </c>
      <c r="M38">
        <v>15210</v>
      </c>
      <c r="N38">
        <v>15210</v>
      </c>
      <c r="O38">
        <v>15210</v>
      </c>
      <c r="P38" s="276">
        <v>3.2258064516129031E-2</v>
      </c>
      <c r="Q38" s="276">
        <v>0.17741935483870969</v>
      </c>
      <c r="R38" s="276">
        <v>0.69354838709677424</v>
      </c>
      <c r="S38" s="276">
        <v>1102.741935483871</v>
      </c>
      <c r="T38" s="276">
        <v>6065.0806451612907</v>
      </c>
      <c r="U38" s="276">
        <v>23708.951612903227</v>
      </c>
      <c r="V38">
        <v>0</v>
      </c>
      <c r="W38">
        <v>0</v>
      </c>
      <c r="X38">
        <v>0</v>
      </c>
      <c r="Y38">
        <v>0</v>
      </c>
      <c r="Z38">
        <v>0</v>
      </c>
      <c r="AB38">
        <v>17</v>
      </c>
      <c r="AC38">
        <v>0</v>
      </c>
      <c r="AD38">
        <v>0</v>
      </c>
      <c r="AF38">
        <v>13</v>
      </c>
      <c r="AG38">
        <v>13</v>
      </c>
      <c r="AH38">
        <v>13</v>
      </c>
      <c r="AI38">
        <v>0</v>
      </c>
      <c r="AJ38">
        <v>2535</v>
      </c>
      <c r="AK38">
        <v>2535</v>
      </c>
      <c r="AL38">
        <v>2340</v>
      </c>
      <c r="AM38">
        <v>0</v>
      </c>
      <c r="AN38">
        <v>0</v>
      </c>
      <c r="AO38">
        <v>0</v>
      </c>
      <c r="AR38" t="s">
        <v>73</v>
      </c>
    </row>
    <row r="39" spans="1:44" x14ac:dyDescent="0.3">
      <c r="A39" t="s">
        <v>74</v>
      </c>
      <c r="B39" t="s">
        <v>66</v>
      </c>
      <c r="C39">
        <v>2021</v>
      </c>
      <c r="D39">
        <f>VLOOKUP($C39,'[2]Summer 2023 School'!$B$3:$P$201,6,FALSE)</f>
        <v>24</v>
      </c>
      <c r="E39">
        <f>VLOOKUP($C39,'[2]Autumn 2023 School'!$B$3:$J$198,6,FALSE)</f>
        <v>18</v>
      </c>
      <c r="F39">
        <f>VLOOKUP($C39,'[2]Spring 2024 School'!$B$3:$G$202,6,FALSE)</f>
        <v>25</v>
      </c>
      <c r="G39">
        <v>0</v>
      </c>
      <c r="H39">
        <v>0</v>
      </c>
      <c r="I39">
        <v>0</v>
      </c>
      <c r="J39">
        <f t="shared" si="0"/>
        <v>4680</v>
      </c>
      <c r="K39">
        <f t="shared" si="0"/>
        <v>3510</v>
      </c>
      <c r="L39">
        <f t="shared" si="1"/>
        <v>4500</v>
      </c>
      <c r="M39">
        <v>18330</v>
      </c>
      <c r="N39">
        <v>18330</v>
      </c>
      <c r="O39">
        <v>18330</v>
      </c>
      <c r="P39" s="276">
        <v>0</v>
      </c>
      <c r="Q39" s="276">
        <v>0.52631578947368418</v>
      </c>
      <c r="R39" s="276">
        <v>0.52631578947368418</v>
      </c>
      <c r="S39" s="276">
        <v>0</v>
      </c>
      <c r="T39" s="276">
        <v>5171.0526315789475</v>
      </c>
      <c r="U39" s="276">
        <v>5171.0526315789475</v>
      </c>
      <c r="V39">
        <v>0</v>
      </c>
      <c r="W39">
        <v>0</v>
      </c>
      <c r="X39">
        <v>1</v>
      </c>
      <c r="Y39">
        <v>0</v>
      </c>
      <c r="Z39">
        <v>0</v>
      </c>
      <c r="AB39">
        <v>9</v>
      </c>
      <c r="AC39">
        <v>0</v>
      </c>
      <c r="AD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195</v>
      </c>
      <c r="AO39">
        <v>0</v>
      </c>
      <c r="AR39" t="s">
        <v>74</v>
      </c>
    </row>
    <row r="40" spans="1:44" x14ac:dyDescent="0.3">
      <c r="A40" t="s">
        <v>75</v>
      </c>
      <c r="B40" t="s">
        <v>66</v>
      </c>
      <c r="C40">
        <v>2025</v>
      </c>
      <c r="D40">
        <f>VLOOKUP($C40,'[2]Summer 2023 School'!$B$3:$P$201,6,FALSE)</f>
        <v>32</v>
      </c>
      <c r="E40" t="e">
        <f>VLOOKUP($C40,'[2]Autumn 2023 School'!$B$3:$J$198,6,FALSE)</f>
        <v>#N/A</v>
      </c>
      <c r="F40" t="e">
        <f>VLOOKUP($C40,'[2]Spring 2024 School'!$B$3:$G$202,6,FALSE)</f>
        <v>#N/A</v>
      </c>
      <c r="G40">
        <v>0</v>
      </c>
      <c r="H40">
        <v>0</v>
      </c>
      <c r="I40">
        <v>0</v>
      </c>
      <c r="J40">
        <f t="shared" si="0"/>
        <v>6240</v>
      </c>
      <c r="K40" t="e">
        <f t="shared" si="0"/>
        <v>#N/A</v>
      </c>
      <c r="L40" t="e">
        <f t="shared" si="1"/>
        <v>#N/A</v>
      </c>
      <c r="M40">
        <v>20280</v>
      </c>
      <c r="N40">
        <v>20280</v>
      </c>
      <c r="O40">
        <v>20280</v>
      </c>
      <c r="P40" s="276">
        <v>0.08</v>
      </c>
      <c r="Q40" s="276">
        <v>0.64</v>
      </c>
      <c r="R40" s="276">
        <v>0.68</v>
      </c>
      <c r="S40" s="276">
        <v>1891.2</v>
      </c>
      <c r="T40" s="276">
        <v>15129.6</v>
      </c>
      <c r="U40" s="276">
        <v>16075.2</v>
      </c>
      <c r="V40">
        <v>4</v>
      </c>
      <c r="W40">
        <v>0</v>
      </c>
      <c r="X40">
        <v>0</v>
      </c>
      <c r="Y40">
        <v>0</v>
      </c>
      <c r="Z40">
        <v>0</v>
      </c>
      <c r="AB40">
        <v>12</v>
      </c>
      <c r="AC40">
        <v>0</v>
      </c>
      <c r="AD40">
        <v>0</v>
      </c>
      <c r="AF40">
        <v>13</v>
      </c>
      <c r="AG40">
        <v>11</v>
      </c>
      <c r="AH40">
        <v>16</v>
      </c>
      <c r="AI40">
        <v>0</v>
      </c>
      <c r="AJ40">
        <v>2535</v>
      </c>
      <c r="AK40">
        <v>2145</v>
      </c>
      <c r="AL40">
        <v>2880</v>
      </c>
      <c r="AM40">
        <v>0</v>
      </c>
      <c r="AN40">
        <v>0</v>
      </c>
      <c r="AO40">
        <v>0</v>
      </c>
      <c r="AR40" t="s">
        <v>75</v>
      </c>
    </row>
    <row r="41" spans="1:44" x14ac:dyDescent="0.3">
      <c r="A41" t="s">
        <v>76</v>
      </c>
      <c r="B41" t="s">
        <v>63</v>
      </c>
      <c r="C41">
        <v>2204</v>
      </c>
      <c r="D41">
        <f>VLOOKUP($C41,'[2]Summer 2023 School'!$B$3:$P$201,6,FALSE)</f>
        <v>26</v>
      </c>
      <c r="E41">
        <f>VLOOKUP($C41,'[2]Autumn 2023 School'!$B$3:$J$198,6,FALSE)</f>
        <v>20</v>
      </c>
      <c r="F41">
        <f>VLOOKUP($C41,'[2]Spring 2024 School'!$B$3:$G$202,6,FALSE)</f>
        <v>22</v>
      </c>
      <c r="G41">
        <v>0</v>
      </c>
      <c r="H41">
        <v>0</v>
      </c>
      <c r="I41">
        <v>0</v>
      </c>
      <c r="J41">
        <f t="shared" si="0"/>
        <v>5070</v>
      </c>
      <c r="K41">
        <f t="shared" si="0"/>
        <v>3900</v>
      </c>
      <c r="L41">
        <f t="shared" si="1"/>
        <v>3960</v>
      </c>
      <c r="M41">
        <v>10140</v>
      </c>
      <c r="N41">
        <v>10140</v>
      </c>
      <c r="O41">
        <v>10140</v>
      </c>
      <c r="P41" s="276">
        <v>0.27272727272727271</v>
      </c>
      <c r="Q41" s="276">
        <v>0.27272727272727271</v>
      </c>
      <c r="R41" s="276">
        <v>0.31818181818181818</v>
      </c>
      <c r="S41" s="276">
        <v>3149.9999999999995</v>
      </c>
      <c r="T41" s="276">
        <v>3149.9999999999995</v>
      </c>
      <c r="U41" s="276">
        <v>3675</v>
      </c>
      <c r="V41">
        <v>3</v>
      </c>
      <c r="W41">
        <v>0</v>
      </c>
      <c r="X41">
        <v>0</v>
      </c>
      <c r="Y41">
        <v>0</v>
      </c>
      <c r="Z41">
        <v>0</v>
      </c>
      <c r="AB41">
        <v>0</v>
      </c>
      <c r="AC41">
        <v>0</v>
      </c>
      <c r="AD41">
        <v>0</v>
      </c>
      <c r="AF41">
        <v>4</v>
      </c>
      <c r="AG41">
        <v>7</v>
      </c>
      <c r="AH41">
        <v>12</v>
      </c>
      <c r="AI41">
        <v>0</v>
      </c>
      <c r="AJ41">
        <v>780</v>
      </c>
      <c r="AK41">
        <v>1365</v>
      </c>
      <c r="AL41">
        <v>2160</v>
      </c>
      <c r="AM41">
        <v>0</v>
      </c>
      <c r="AN41">
        <v>0</v>
      </c>
      <c r="AO41">
        <v>0</v>
      </c>
      <c r="AR41" t="s">
        <v>76</v>
      </c>
    </row>
    <row r="42" spans="1:44" x14ac:dyDescent="0.3">
      <c r="A42" t="s">
        <v>77</v>
      </c>
      <c r="B42" t="s">
        <v>66</v>
      </c>
      <c r="C42">
        <v>2030</v>
      </c>
      <c r="D42">
        <f>VLOOKUP($C42,'[2]Summer 2023 School'!$B$3:$P$201,6,FALSE)</f>
        <v>51</v>
      </c>
      <c r="E42">
        <f>VLOOKUP($C42,'[2]Autumn 2023 School'!$B$3:$J$198,6,FALSE)</f>
        <v>49</v>
      </c>
      <c r="F42">
        <f>VLOOKUP($C42,'[2]Spring 2024 School'!$B$3:$G$202,6,FALSE)</f>
        <v>52</v>
      </c>
      <c r="G42">
        <v>0</v>
      </c>
      <c r="H42">
        <v>0</v>
      </c>
      <c r="I42">
        <v>0</v>
      </c>
      <c r="J42">
        <f t="shared" si="0"/>
        <v>9945</v>
      </c>
      <c r="K42">
        <f t="shared" si="0"/>
        <v>9555</v>
      </c>
      <c r="L42">
        <f t="shared" si="1"/>
        <v>9360</v>
      </c>
      <c r="M42">
        <v>13650</v>
      </c>
      <c r="N42">
        <v>13650</v>
      </c>
      <c r="O42">
        <v>13650</v>
      </c>
      <c r="P42" s="276">
        <v>0</v>
      </c>
      <c r="Q42" s="276">
        <v>3.9215686274509803E-2</v>
      </c>
      <c r="R42" s="276">
        <v>0.84313725490196079</v>
      </c>
      <c r="S42" s="276">
        <v>0</v>
      </c>
      <c r="T42" s="276">
        <v>1154.7058823529412</v>
      </c>
      <c r="U42" s="276">
        <v>24826.176470588234</v>
      </c>
      <c r="V42">
        <v>0</v>
      </c>
      <c r="W42">
        <v>0</v>
      </c>
      <c r="X42">
        <v>0</v>
      </c>
      <c r="Y42">
        <v>0</v>
      </c>
      <c r="Z42">
        <v>0</v>
      </c>
      <c r="AB42">
        <v>13</v>
      </c>
      <c r="AC42">
        <v>0</v>
      </c>
      <c r="AD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R42" t="s">
        <v>77</v>
      </c>
    </row>
    <row r="43" spans="1:44" x14ac:dyDescent="0.3">
      <c r="A43" t="s">
        <v>78</v>
      </c>
      <c r="B43" t="s">
        <v>63</v>
      </c>
      <c r="C43">
        <v>2196</v>
      </c>
      <c r="D43">
        <f>VLOOKUP($C43,'[2]Summer 2023 School'!$B$3:$P$201,6,FALSE)</f>
        <v>22</v>
      </c>
      <c r="E43">
        <f>VLOOKUP($C43,'[2]Autumn 2023 School'!$B$3:$J$198,6,FALSE)</f>
        <v>16</v>
      </c>
      <c r="F43">
        <f>VLOOKUP($C43,'[2]Spring 2024 School'!$B$3:$G$202,6,FALSE)</f>
        <v>20</v>
      </c>
      <c r="G43">
        <v>0</v>
      </c>
      <c r="H43">
        <v>0</v>
      </c>
      <c r="I43">
        <v>0</v>
      </c>
      <c r="J43">
        <f t="shared" si="0"/>
        <v>4290</v>
      </c>
      <c r="K43">
        <f t="shared" si="0"/>
        <v>3120</v>
      </c>
      <c r="L43">
        <f t="shared" si="1"/>
        <v>3600</v>
      </c>
      <c r="M43">
        <v>15210</v>
      </c>
      <c r="N43">
        <v>15210</v>
      </c>
      <c r="O43">
        <v>15210</v>
      </c>
      <c r="P43" s="276">
        <v>0.23809523809523808</v>
      </c>
      <c r="Q43" s="276">
        <v>0.8571428571428571</v>
      </c>
      <c r="R43" s="276">
        <v>0.95238095238095233</v>
      </c>
      <c r="S43" s="276">
        <v>2435.7142857142858</v>
      </c>
      <c r="T43" s="276">
        <v>8768.5714285714275</v>
      </c>
      <c r="U43" s="276">
        <v>9742.8571428571431</v>
      </c>
      <c r="V43">
        <v>0</v>
      </c>
      <c r="W43">
        <v>0</v>
      </c>
      <c r="X43">
        <v>0</v>
      </c>
      <c r="Y43">
        <v>0</v>
      </c>
      <c r="Z43">
        <v>0</v>
      </c>
      <c r="AB43">
        <v>12</v>
      </c>
      <c r="AC43">
        <v>0</v>
      </c>
      <c r="AD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R43" t="s">
        <v>78</v>
      </c>
    </row>
    <row r="44" spans="1:44" x14ac:dyDescent="0.3">
      <c r="A44" t="s">
        <v>79</v>
      </c>
      <c r="B44" t="s">
        <v>63</v>
      </c>
      <c r="C44">
        <v>2036</v>
      </c>
      <c r="D44">
        <f>VLOOKUP($C44,'[2]Summer 2023 School'!$B$3:$P$201,6,FALSE)</f>
        <v>23</v>
      </c>
      <c r="E44">
        <f>VLOOKUP($C44,'[2]Autumn 2023 School'!$B$3:$J$198,6,FALSE)</f>
        <v>21</v>
      </c>
      <c r="F44">
        <f>VLOOKUP($C44,'[2]Spring 2024 School'!$B$3:$G$202,6,FALSE)</f>
        <v>24</v>
      </c>
      <c r="G44">
        <v>0</v>
      </c>
      <c r="H44">
        <v>0</v>
      </c>
      <c r="I44">
        <v>0</v>
      </c>
      <c r="J44">
        <f t="shared" si="0"/>
        <v>4485</v>
      </c>
      <c r="K44">
        <f t="shared" si="0"/>
        <v>4095</v>
      </c>
      <c r="L44">
        <f t="shared" si="1"/>
        <v>4320</v>
      </c>
      <c r="M44">
        <v>10140</v>
      </c>
      <c r="N44">
        <v>10140</v>
      </c>
      <c r="O44">
        <v>10140</v>
      </c>
      <c r="P44" s="276">
        <v>0</v>
      </c>
      <c r="Q44" s="276">
        <v>0.64516129032258063</v>
      </c>
      <c r="R44" s="276">
        <v>0.80645161290322576</v>
      </c>
      <c r="S44" s="276">
        <v>0</v>
      </c>
      <c r="T44" s="276">
        <v>10441.935483870968</v>
      </c>
      <c r="U44" s="276">
        <v>13052.419354838708</v>
      </c>
      <c r="V44">
        <v>5</v>
      </c>
      <c r="W44">
        <v>0</v>
      </c>
      <c r="X44">
        <v>0</v>
      </c>
      <c r="Y44">
        <v>0</v>
      </c>
      <c r="Z44">
        <v>0</v>
      </c>
      <c r="AB44">
        <v>0</v>
      </c>
      <c r="AC44">
        <v>0</v>
      </c>
      <c r="AD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R44" t="s">
        <v>79</v>
      </c>
    </row>
    <row r="45" spans="1:44" x14ac:dyDescent="0.3">
      <c r="A45" t="s">
        <v>80</v>
      </c>
      <c r="B45" t="s">
        <v>63</v>
      </c>
      <c r="C45">
        <v>2037</v>
      </c>
      <c r="D45">
        <f>VLOOKUP($C45,'[2]Summer 2023 School'!$B$3:$P$201,6,FALSE)</f>
        <v>32</v>
      </c>
      <c r="E45">
        <f>VLOOKUP($C45,'[2]Autumn 2023 School'!$B$3:$J$198,6,FALSE)</f>
        <v>36</v>
      </c>
      <c r="F45">
        <f>VLOOKUP($C45,'[2]Spring 2024 School'!$B$3:$G$202,6,FALSE)</f>
        <v>35</v>
      </c>
      <c r="G45">
        <v>0</v>
      </c>
      <c r="H45">
        <v>0</v>
      </c>
      <c r="I45">
        <v>0</v>
      </c>
      <c r="J45">
        <f t="shared" si="0"/>
        <v>6240</v>
      </c>
      <c r="K45">
        <f t="shared" si="0"/>
        <v>7020</v>
      </c>
      <c r="L45">
        <f t="shared" si="1"/>
        <v>6300</v>
      </c>
      <c r="M45">
        <v>23400</v>
      </c>
      <c r="N45">
        <v>23400</v>
      </c>
      <c r="O45">
        <v>23400</v>
      </c>
      <c r="P45" s="276">
        <v>7.8947368421052627E-2</v>
      </c>
      <c r="Q45" s="276">
        <v>0.18421052631578946</v>
      </c>
      <c r="R45" s="276">
        <v>0.63157894736842102</v>
      </c>
      <c r="S45" s="276">
        <v>1500.3947368421052</v>
      </c>
      <c r="T45" s="276">
        <v>3500.9210526315787</v>
      </c>
      <c r="U45" s="276">
        <v>12003.157894736842</v>
      </c>
      <c r="V45">
        <v>5</v>
      </c>
      <c r="W45">
        <v>0</v>
      </c>
      <c r="X45">
        <v>0</v>
      </c>
      <c r="Y45">
        <v>0</v>
      </c>
      <c r="Z45">
        <v>0</v>
      </c>
      <c r="AB45">
        <v>9</v>
      </c>
      <c r="AC45">
        <v>0</v>
      </c>
      <c r="AD45">
        <v>0</v>
      </c>
      <c r="AF45">
        <v>6</v>
      </c>
      <c r="AG45">
        <v>4</v>
      </c>
      <c r="AH45">
        <v>6</v>
      </c>
      <c r="AI45">
        <v>0</v>
      </c>
      <c r="AJ45">
        <v>1170</v>
      </c>
      <c r="AK45">
        <v>780</v>
      </c>
      <c r="AL45">
        <v>1080</v>
      </c>
      <c r="AM45">
        <v>0</v>
      </c>
      <c r="AN45">
        <v>0</v>
      </c>
      <c r="AO45">
        <v>0</v>
      </c>
      <c r="AR45" t="s">
        <v>80</v>
      </c>
    </row>
    <row r="46" spans="1:44" x14ac:dyDescent="0.3">
      <c r="A46" t="s">
        <v>81</v>
      </c>
      <c r="B46" t="s">
        <v>63</v>
      </c>
      <c r="C46">
        <v>2038</v>
      </c>
      <c r="D46">
        <f>VLOOKUP($C46,'[2]Summer 2023 School'!$B$3:$P$201,6,FALSE)</f>
        <v>23</v>
      </c>
      <c r="E46">
        <f>VLOOKUP($C46,'[2]Autumn 2023 School'!$B$3:$J$198,6,FALSE)</f>
        <v>2</v>
      </c>
      <c r="F46">
        <f>VLOOKUP($C46,'[2]Spring 2024 School'!$B$3:$G$202,6,FALSE)</f>
        <v>2</v>
      </c>
      <c r="G46">
        <v>0</v>
      </c>
      <c r="H46">
        <v>0</v>
      </c>
      <c r="I46">
        <v>0</v>
      </c>
      <c r="J46">
        <f t="shared" si="0"/>
        <v>4485</v>
      </c>
      <c r="K46">
        <f t="shared" si="0"/>
        <v>390</v>
      </c>
      <c r="L46">
        <f t="shared" si="1"/>
        <v>360</v>
      </c>
      <c r="M46">
        <v>15210</v>
      </c>
      <c r="N46">
        <v>15210</v>
      </c>
      <c r="O46">
        <v>15210</v>
      </c>
      <c r="P46" s="276">
        <v>0.43636363636363634</v>
      </c>
      <c r="Q46" s="276">
        <v>0.45454545454545453</v>
      </c>
      <c r="R46" s="276">
        <v>0.96363636363636362</v>
      </c>
      <c r="S46" s="276">
        <v>4418.181818181818</v>
      </c>
      <c r="T46" s="276">
        <v>4602.272727272727</v>
      </c>
      <c r="U46" s="276">
        <v>9756.818181818182</v>
      </c>
      <c r="V46">
        <v>0</v>
      </c>
      <c r="W46">
        <v>0</v>
      </c>
      <c r="X46">
        <v>0</v>
      </c>
      <c r="Y46">
        <v>0</v>
      </c>
      <c r="Z46">
        <v>0</v>
      </c>
      <c r="AB46">
        <v>9</v>
      </c>
      <c r="AC46">
        <v>0</v>
      </c>
      <c r="AD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R46" t="s">
        <v>81</v>
      </c>
    </row>
    <row r="47" spans="1:44" x14ac:dyDescent="0.3">
      <c r="A47" t="s">
        <v>82</v>
      </c>
      <c r="B47" t="s">
        <v>63</v>
      </c>
      <c r="C47">
        <v>2039</v>
      </c>
      <c r="D47">
        <f>VLOOKUP($C47,'[2]Summer 2023 School'!$B$3:$P$201,6,FALSE)</f>
        <v>64</v>
      </c>
      <c r="E47">
        <f>VLOOKUP($C47,'[2]Autumn 2023 School'!$B$3:$J$198,6,FALSE)</f>
        <v>47</v>
      </c>
      <c r="F47">
        <f>VLOOKUP($C47,'[2]Spring 2024 School'!$B$3:$G$202,6,FALSE)</f>
        <v>47</v>
      </c>
      <c r="G47">
        <v>0</v>
      </c>
      <c r="H47">
        <v>0</v>
      </c>
      <c r="I47">
        <v>0</v>
      </c>
      <c r="J47">
        <f t="shared" si="0"/>
        <v>12480</v>
      </c>
      <c r="K47">
        <f t="shared" si="0"/>
        <v>9165</v>
      </c>
      <c r="L47">
        <f t="shared" si="1"/>
        <v>8460</v>
      </c>
      <c r="M47">
        <v>15210</v>
      </c>
      <c r="N47">
        <v>15210</v>
      </c>
      <c r="O47">
        <v>15210</v>
      </c>
      <c r="P47" s="276">
        <v>0</v>
      </c>
      <c r="Q47" s="276">
        <v>0.15094339622641509</v>
      </c>
      <c r="R47" s="276">
        <v>0.52830188679245282</v>
      </c>
      <c r="S47" s="276">
        <v>0</v>
      </c>
      <c r="T47" s="276">
        <v>5363.7735849056598</v>
      </c>
      <c r="U47" s="276">
        <v>18773.207547169812</v>
      </c>
      <c r="V47">
        <v>0</v>
      </c>
      <c r="W47">
        <v>0</v>
      </c>
      <c r="X47">
        <v>0</v>
      </c>
      <c r="Y47">
        <v>0</v>
      </c>
      <c r="Z47">
        <v>0</v>
      </c>
      <c r="AB47">
        <v>8</v>
      </c>
      <c r="AC47">
        <v>0</v>
      </c>
      <c r="AD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R47" t="s">
        <v>82</v>
      </c>
    </row>
    <row r="48" spans="1:44" x14ac:dyDescent="0.3">
      <c r="A48" t="s">
        <v>83</v>
      </c>
      <c r="B48" t="s">
        <v>66</v>
      </c>
      <c r="C48">
        <v>2040</v>
      </c>
      <c r="D48">
        <f>VLOOKUP($C48,'[2]Summer 2023 School'!$B$3:$P$201,6,FALSE)</f>
        <v>29</v>
      </c>
      <c r="E48">
        <f>VLOOKUP($C48,'[2]Autumn 2023 School'!$B$3:$J$198,6,FALSE)</f>
        <v>21</v>
      </c>
      <c r="F48">
        <f>VLOOKUP($C48,'[2]Spring 2024 School'!$B$3:$G$202,6,FALSE)</f>
        <v>26</v>
      </c>
      <c r="G48">
        <v>0</v>
      </c>
      <c r="H48">
        <v>0</v>
      </c>
      <c r="I48">
        <v>0</v>
      </c>
      <c r="J48">
        <f t="shared" si="0"/>
        <v>5655</v>
      </c>
      <c r="K48">
        <f t="shared" si="0"/>
        <v>4095</v>
      </c>
      <c r="L48">
        <f t="shared" si="1"/>
        <v>4680</v>
      </c>
      <c r="M48">
        <v>10140</v>
      </c>
      <c r="N48">
        <v>10140</v>
      </c>
      <c r="O48">
        <v>10140</v>
      </c>
      <c r="P48" s="276">
        <v>0</v>
      </c>
      <c r="Q48" s="276">
        <v>6.6666666666666666E-2</v>
      </c>
      <c r="R48" s="276">
        <v>8.8888888888888892E-2</v>
      </c>
      <c r="S48" s="276">
        <v>0</v>
      </c>
      <c r="T48" s="276">
        <v>1156</v>
      </c>
      <c r="U48" s="276">
        <v>1541.3333333333335</v>
      </c>
      <c r="V48">
        <v>0</v>
      </c>
      <c r="W48">
        <v>0</v>
      </c>
      <c r="X48">
        <v>0</v>
      </c>
      <c r="Y48">
        <v>0</v>
      </c>
      <c r="Z48">
        <v>0</v>
      </c>
      <c r="AB48">
        <v>3</v>
      </c>
      <c r="AC48">
        <v>1</v>
      </c>
      <c r="AD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R48" t="s">
        <v>83</v>
      </c>
    </row>
    <row r="49" spans="1:44" x14ac:dyDescent="0.3">
      <c r="A49" t="s">
        <v>85</v>
      </c>
      <c r="B49" t="s">
        <v>63</v>
      </c>
      <c r="C49">
        <v>4001</v>
      </c>
      <c r="D49">
        <f>VLOOKUP($C49,'[2]Summer 2023 School'!$B$3:$P$201,6,FALSE)</f>
        <v>26</v>
      </c>
      <c r="E49">
        <f>VLOOKUP($C49,'[2]Autumn 2023 School'!$B$3:$J$198,6,FALSE)</f>
        <v>20</v>
      </c>
      <c r="F49">
        <f>VLOOKUP($C49,'[2]Spring 2024 School'!$B$3:$G$202,6,FALSE)</f>
        <v>24</v>
      </c>
      <c r="G49">
        <v>0</v>
      </c>
      <c r="H49">
        <v>0</v>
      </c>
      <c r="I49">
        <v>0</v>
      </c>
      <c r="J49">
        <f t="shared" si="0"/>
        <v>5070</v>
      </c>
      <c r="K49">
        <f t="shared" si="0"/>
        <v>3900</v>
      </c>
      <c r="L49">
        <f t="shared" si="1"/>
        <v>4320</v>
      </c>
      <c r="M49">
        <v>10140</v>
      </c>
      <c r="N49">
        <v>10140</v>
      </c>
      <c r="O49">
        <v>10140</v>
      </c>
      <c r="P49" s="276">
        <v>0.81818181818181823</v>
      </c>
      <c r="Q49" s="276">
        <v>0.90909090909090906</v>
      </c>
      <c r="R49" s="276">
        <v>0.90909090909090906</v>
      </c>
      <c r="S49" s="276">
        <v>9486.818181818182</v>
      </c>
      <c r="T49" s="276">
        <v>10540.90909090909</v>
      </c>
      <c r="U49" s="276">
        <v>10540.90909090909</v>
      </c>
      <c r="V49">
        <v>16</v>
      </c>
      <c r="W49">
        <v>0</v>
      </c>
      <c r="X49">
        <v>1</v>
      </c>
      <c r="Y49">
        <v>1</v>
      </c>
      <c r="Z49">
        <v>0</v>
      </c>
      <c r="AB49">
        <v>0</v>
      </c>
      <c r="AC49">
        <v>1</v>
      </c>
      <c r="AD49">
        <v>1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195</v>
      </c>
      <c r="AO49">
        <v>180</v>
      </c>
      <c r="AR49" t="s">
        <v>85</v>
      </c>
    </row>
    <row r="50" spans="1:44" x14ac:dyDescent="0.3">
      <c r="A50" t="s">
        <v>87</v>
      </c>
      <c r="B50" t="s">
        <v>66</v>
      </c>
      <c r="C50">
        <v>2054</v>
      </c>
      <c r="D50">
        <f>VLOOKUP($C50,'[2]Summer 2023 School'!$B$3:$P$201,6,FALSE)</f>
        <v>52</v>
      </c>
      <c r="E50">
        <f>VLOOKUP($C50,'[2]Autumn 2023 School'!$B$3:$J$198,6,FALSE)</f>
        <v>49</v>
      </c>
      <c r="F50">
        <f>VLOOKUP($C50,'[2]Spring 2024 School'!$B$3:$G$202,6,FALSE)</f>
        <v>49</v>
      </c>
      <c r="G50">
        <v>0</v>
      </c>
      <c r="H50">
        <v>0</v>
      </c>
      <c r="I50">
        <v>0</v>
      </c>
      <c r="J50">
        <f t="shared" si="0"/>
        <v>10140</v>
      </c>
      <c r="K50">
        <f t="shared" si="0"/>
        <v>9555</v>
      </c>
      <c r="L50">
        <f t="shared" si="1"/>
        <v>8820</v>
      </c>
      <c r="M50">
        <v>10140</v>
      </c>
      <c r="N50">
        <v>10140</v>
      </c>
      <c r="O50">
        <v>10140</v>
      </c>
      <c r="P50" s="276">
        <v>0.13725490196078433</v>
      </c>
      <c r="Q50" s="276">
        <v>0.15686274509803921</v>
      </c>
      <c r="R50" s="276">
        <v>0.25490196078431371</v>
      </c>
      <c r="S50" s="276">
        <v>3990.0000000000005</v>
      </c>
      <c r="T50" s="276">
        <v>4560</v>
      </c>
      <c r="U50" s="276">
        <v>7409.9999999999991</v>
      </c>
      <c r="V50">
        <v>0</v>
      </c>
      <c r="W50">
        <v>0</v>
      </c>
      <c r="X50">
        <v>0</v>
      </c>
      <c r="Y50">
        <v>0</v>
      </c>
      <c r="Z50">
        <v>0</v>
      </c>
      <c r="AB50">
        <v>29</v>
      </c>
      <c r="AC50">
        <v>0</v>
      </c>
      <c r="AD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R50" t="s">
        <v>87</v>
      </c>
    </row>
    <row r="51" spans="1:44" x14ac:dyDescent="0.3">
      <c r="A51" t="s">
        <v>88</v>
      </c>
      <c r="B51" t="s">
        <v>66</v>
      </c>
      <c r="C51">
        <v>2055</v>
      </c>
      <c r="D51">
        <f>VLOOKUP($C51,'[2]Summer 2023 School'!$B$3:$P$201,6,FALSE)</f>
        <v>29</v>
      </c>
      <c r="E51">
        <f>VLOOKUP($C51,'[2]Autumn 2023 School'!$B$3:$J$198,6,FALSE)</f>
        <v>29</v>
      </c>
      <c r="F51">
        <f>VLOOKUP($C51,'[2]Spring 2024 School'!$B$3:$G$202,6,FALSE)</f>
        <v>31</v>
      </c>
      <c r="G51">
        <v>0</v>
      </c>
      <c r="H51">
        <v>0</v>
      </c>
      <c r="I51">
        <v>0</v>
      </c>
      <c r="J51">
        <f t="shared" si="0"/>
        <v>5655</v>
      </c>
      <c r="K51">
        <f t="shared" si="0"/>
        <v>5655</v>
      </c>
      <c r="L51">
        <f t="shared" si="1"/>
        <v>5580</v>
      </c>
      <c r="M51">
        <v>15210</v>
      </c>
      <c r="N51">
        <v>15210</v>
      </c>
      <c r="O51">
        <v>15210</v>
      </c>
      <c r="P51" s="276">
        <v>0</v>
      </c>
      <c r="Q51" s="276">
        <v>0</v>
      </c>
      <c r="R51" s="276">
        <v>0.1</v>
      </c>
      <c r="S51" s="276">
        <v>0</v>
      </c>
      <c r="T51" s="276">
        <v>0</v>
      </c>
      <c r="U51" s="276">
        <v>1515</v>
      </c>
      <c r="V51">
        <v>0</v>
      </c>
      <c r="W51">
        <v>0</v>
      </c>
      <c r="X51">
        <v>0</v>
      </c>
      <c r="Y51">
        <v>0</v>
      </c>
      <c r="Z51">
        <v>0</v>
      </c>
      <c r="AB51">
        <v>6</v>
      </c>
      <c r="AC51">
        <v>0</v>
      </c>
      <c r="AD51">
        <v>0</v>
      </c>
      <c r="AF51">
        <v>0</v>
      </c>
      <c r="AG51">
        <v>13.2</v>
      </c>
      <c r="AH51">
        <v>13.533333333333333</v>
      </c>
      <c r="AI51">
        <v>0</v>
      </c>
      <c r="AJ51">
        <v>0</v>
      </c>
      <c r="AK51">
        <v>2574</v>
      </c>
      <c r="AL51">
        <v>2436</v>
      </c>
      <c r="AM51">
        <v>0</v>
      </c>
      <c r="AN51">
        <v>0</v>
      </c>
      <c r="AO51">
        <v>0</v>
      </c>
      <c r="AR51" t="s">
        <v>88</v>
      </c>
    </row>
    <row r="52" spans="1:44" x14ac:dyDescent="0.3">
      <c r="A52" t="s">
        <v>89</v>
      </c>
      <c r="B52" t="s">
        <v>63</v>
      </c>
      <c r="C52">
        <v>2056</v>
      </c>
      <c r="D52">
        <f>VLOOKUP($C52,'[2]Summer 2023 School'!$B$3:$P$201,6,FALSE)</f>
        <v>46</v>
      </c>
      <c r="E52">
        <f>VLOOKUP($C52,'[2]Autumn 2023 School'!$B$3:$J$198,6,FALSE)</f>
        <v>31</v>
      </c>
      <c r="F52">
        <f>VLOOKUP($C52,'[2]Spring 2024 School'!$B$3:$G$202,6,FALSE)</f>
        <v>38</v>
      </c>
      <c r="G52">
        <v>0</v>
      </c>
      <c r="H52">
        <v>0</v>
      </c>
      <c r="I52">
        <v>0</v>
      </c>
      <c r="J52">
        <f t="shared" si="0"/>
        <v>8970</v>
      </c>
      <c r="K52">
        <f t="shared" si="0"/>
        <v>6045</v>
      </c>
      <c r="L52">
        <f t="shared" si="1"/>
        <v>6840</v>
      </c>
      <c r="M52">
        <v>25350</v>
      </c>
      <c r="N52">
        <v>25350</v>
      </c>
      <c r="O52">
        <v>25350</v>
      </c>
      <c r="P52" s="276">
        <v>0.37037037037037035</v>
      </c>
      <c r="Q52" s="276">
        <v>0.59259259259259256</v>
      </c>
      <c r="R52" s="276">
        <v>0.88888888888888884</v>
      </c>
      <c r="S52" s="276">
        <v>8711.1111111111113</v>
      </c>
      <c r="T52" s="276">
        <v>13937.777777777777</v>
      </c>
      <c r="U52" s="276">
        <v>20906.666666666664</v>
      </c>
      <c r="V52">
        <v>7</v>
      </c>
      <c r="W52">
        <v>0</v>
      </c>
      <c r="X52">
        <v>0</v>
      </c>
      <c r="Y52">
        <v>0</v>
      </c>
      <c r="Z52">
        <v>0</v>
      </c>
      <c r="AB52">
        <v>9</v>
      </c>
      <c r="AC52">
        <v>0</v>
      </c>
      <c r="AD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R52" t="s">
        <v>89</v>
      </c>
    </row>
    <row r="53" spans="1:44" x14ac:dyDescent="0.3">
      <c r="A53" t="s">
        <v>90</v>
      </c>
      <c r="B53" t="s">
        <v>63</v>
      </c>
      <c r="C53">
        <v>2057</v>
      </c>
      <c r="D53">
        <f>VLOOKUP($C53,'[2]Summer 2023 School'!$B$3:$P$201,6,FALSE)</f>
        <v>39</v>
      </c>
      <c r="E53">
        <f>VLOOKUP($C53,'[2]Autumn 2023 School'!$B$3:$J$198,6,FALSE)</f>
        <v>31</v>
      </c>
      <c r="F53">
        <f>VLOOKUP($C53,'[2]Spring 2024 School'!$B$3:$G$202,6,FALSE)</f>
        <v>33</v>
      </c>
      <c r="G53">
        <v>0</v>
      </c>
      <c r="H53">
        <v>0</v>
      </c>
      <c r="I53">
        <v>0</v>
      </c>
      <c r="J53">
        <f t="shared" si="0"/>
        <v>7605</v>
      </c>
      <c r="K53">
        <f t="shared" si="0"/>
        <v>6045</v>
      </c>
      <c r="L53">
        <f t="shared" si="1"/>
        <v>5940</v>
      </c>
      <c r="M53">
        <v>15210</v>
      </c>
      <c r="N53">
        <v>15210</v>
      </c>
      <c r="O53">
        <v>15210</v>
      </c>
      <c r="P53" s="276">
        <v>0.05</v>
      </c>
      <c r="Q53" s="276">
        <v>0.9</v>
      </c>
      <c r="R53" s="276">
        <v>1</v>
      </c>
      <c r="S53" s="276">
        <v>1082.25</v>
      </c>
      <c r="T53" s="276">
        <v>19480.5</v>
      </c>
      <c r="U53" s="276">
        <v>21645</v>
      </c>
      <c r="V53">
        <v>13</v>
      </c>
      <c r="W53">
        <v>0</v>
      </c>
      <c r="X53">
        <v>0</v>
      </c>
      <c r="Y53">
        <v>0</v>
      </c>
      <c r="Z53">
        <v>0</v>
      </c>
      <c r="AB53">
        <v>14</v>
      </c>
      <c r="AC53">
        <v>0</v>
      </c>
      <c r="AD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R53" t="s">
        <v>90</v>
      </c>
    </row>
    <row r="54" spans="1:44" x14ac:dyDescent="0.3">
      <c r="A54" t="s">
        <v>91</v>
      </c>
      <c r="B54" t="s">
        <v>63</v>
      </c>
      <c r="C54">
        <v>2058</v>
      </c>
      <c r="D54">
        <f>VLOOKUP($C54,'[2]Summer 2023 School'!$B$3:$P$201,6,FALSE)</f>
        <v>30</v>
      </c>
      <c r="E54">
        <f>VLOOKUP($C54,'[2]Autumn 2023 School'!$B$3:$J$198,6,FALSE)</f>
        <v>27</v>
      </c>
      <c r="F54">
        <f>VLOOKUP($C54,'[2]Spring 2024 School'!$B$3:$G$202,6,FALSE)</f>
        <v>29</v>
      </c>
      <c r="G54">
        <v>0</v>
      </c>
      <c r="H54">
        <v>0</v>
      </c>
      <c r="I54">
        <v>0</v>
      </c>
      <c r="J54">
        <f t="shared" si="0"/>
        <v>5850</v>
      </c>
      <c r="K54">
        <f t="shared" si="0"/>
        <v>5265</v>
      </c>
      <c r="L54">
        <f t="shared" si="1"/>
        <v>5220</v>
      </c>
      <c r="M54">
        <v>10140</v>
      </c>
      <c r="N54">
        <v>10140</v>
      </c>
      <c r="O54">
        <v>10140</v>
      </c>
      <c r="P54" s="276">
        <v>0.33333333333333331</v>
      </c>
      <c r="Q54" s="276">
        <v>0.76666666666666672</v>
      </c>
      <c r="R54" s="276">
        <v>0.96666666666666667</v>
      </c>
      <c r="S54" s="276">
        <v>4745</v>
      </c>
      <c r="T54" s="276">
        <v>10913.5</v>
      </c>
      <c r="U54" s="276">
        <v>13760.5</v>
      </c>
      <c r="V54">
        <v>11</v>
      </c>
      <c r="W54">
        <v>0</v>
      </c>
      <c r="X54">
        <v>0</v>
      </c>
      <c r="Y54">
        <v>0</v>
      </c>
      <c r="Z54">
        <v>0</v>
      </c>
      <c r="AB54">
        <v>0</v>
      </c>
      <c r="AC54">
        <v>0</v>
      </c>
      <c r="AD54">
        <v>0</v>
      </c>
      <c r="AF54">
        <v>8</v>
      </c>
      <c r="AG54">
        <v>11</v>
      </c>
      <c r="AH54">
        <v>12</v>
      </c>
      <c r="AI54">
        <v>0</v>
      </c>
      <c r="AJ54">
        <v>1560</v>
      </c>
      <c r="AK54">
        <v>2145</v>
      </c>
      <c r="AL54">
        <v>2160</v>
      </c>
      <c r="AM54">
        <v>0</v>
      </c>
      <c r="AN54">
        <v>0</v>
      </c>
      <c r="AO54">
        <v>0</v>
      </c>
      <c r="AR54" t="s">
        <v>91</v>
      </c>
    </row>
    <row r="55" spans="1:44" x14ac:dyDescent="0.3">
      <c r="A55" t="s">
        <v>92</v>
      </c>
      <c r="B55" t="s">
        <v>63</v>
      </c>
      <c r="C55">
        <v>2059</v>
      </c>
      <c r="D55">
        <f>VLOOKUP($C55,'[2]Summer 2023 School'!$B$3:$P$201,6,FALSE)</f>
        <v>12</v>
      </c>
      <c r="E55">
        <f>VLOOKUP($C55,'[2]Autumn 2023 School'!$B$3:$J$198,6,FALSE)</f>
        <v>13</v>
      </c>
      <c r="F55">
        <f>VLOOKUP($C55,'[2]Spring 2024 School'!$B$3:$G$202,6,FALSE)</f>
        <v>12</v>
      </c>
      <c r="G55">
        <v>0</v>
      </c>
      <c r="H55">
        <v>0</v>
      </c>
      <c r="I55">
        <v>0</v>
      </c>
      <c r="J55">
        <f t="shared" si="0"/>
        <v>2340</v>
      </c>
      <c r="K55">
        <f t="shared" si="0"/>
        <v>2535</v>
      </c>
      <c r="L55">
        <f t="shared" si="1"/>
        <v>2160</v>
      </c>
      <c r="M55">
        <v>10140</v>
      </c>
      <c r="N55">
        <v>10140</v>
      </c>
      <c r="O55">
        <v>10140</v>
      </c>
      <c r="P55" s="276">
        <v>0.05</v>
      </c>
      <c r="Q55" s="276">
        <v>0.85</v>
      </c>
      <c r="R55" s="276">
        <v>0.9</v>
      </c>
      <c r="S55" s="276">
        <v>531</v>
      </c>
      <c r="T55" s="276">
        <v>9027</v>
      </c>
      <c r="U55" s="276">
        <v>9558</v>
      </c>
      <c r="V55">
        <v>0</v>
      </c>
      <c r="W55">
        <v>0</v>
      </c>
      <c r="X55">
        <v>0</v>
      </c>
      <c r="Y55">
        <v>0</v>
      </c>
      <c r="Z55">
        <v>0</v>
      </c>
      <c r="AB55">
        <v>0</v>
      </c>
      <c r="AC55">
        <v>0</v>
      </c>
      <c r="AD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R55" t="s">
        <v>92</v>
      </c>
    </row>
    <row r="56" spans="1:44" x14ac:dyDescent="0.3">
      <c r="A56" t="s">
        <v>93</v>
      </c>
      <c r="B56" t="s">
        <v>63</v>
      </c>
      <c r="C56">
        <v>2060</v>
      </c>
      <c r="D56">
        <f>VLOOKUP($C56,'[2]Summer 2023 School'!$B$3:$P$201,6,FALSE)</f>
        <v>26</v>
      </c>
      <c r="E56">
        <f>VLOOKUP($C56,'[2]Autumn 2023 School'!$B$3:$J$198,6,FALSE)</f>
        <v>23</v>
      </c>
      <c r="F56">
        <f>VLOOKUP($C56,'[2]Spring 2024 School'!$B$3:$G$202,6,FALSE)</f>
        <v>30</v>
      </c>
      <c r="G56">
        <v>0</v>
      </c>
      <c r="H56">
        <v>0</v>
      </c>
      <c r="I56">
        <v>0</v>
      </c>
      <c r="J56">
        <f t="shared" si="0"/>
        <v>5070</v>
      </c>
      <c r="K56">
        <f t="shared" si="0"/>
        <v>4485</v>
      </c>
      <c r="L56">
        <f t="shared" si="1"/>
        <v>5400</v>
      </c>
      <c r="M56">
        <v>15210</v>
      </c>
      <c r="N56">
        <v>15210</v>
      </c>
      <c r="O56">
        <v>15210</v>
      </c>
      <c r="P56" s="276">
        <v>0.8571428571428571</v>
      </c>
      <c r="Q56" s="276">
        <v>1</v>
      </c>
      <c r="R56" s="276">
        <v>1</v>
      </c>
      <c r="S56" s="276">
        <v>12548.571428571428</v>
      </c>
      <c r="T56" s="276">
        <v>14640</v>
      </c>
      <c r="U56" s="276">
        <v>14640</v>
      </c>
      <c r="V56">
        <v>0</v>
      </c>
      <c r="W56">
        <v>0</v>
      </c>
      <c r="X56">
        <v>0</v>
      </c>
      <c r="Y56">
        <v>0</v>
      </c>
      <c r="Z56">
        <v>0</v>
      </c>
      <c r="AB56">
        <v>9</v>
      </c>
      <c r="AC56">
        <v>0</v>
      </c>
      <c r="AD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R56" t="s">
        <v>93</v>
      </c>
    </row>
    <row r="57" spans="1:44" x14ac:dyDescent="0.3">
      <c r="A57" t="s">
        <v>94</v>
      </c>
      <c r="B57" t="s">
        <v>66</v>
      </c>
      <c r="C57">
        <v>2062</v>
      </c>
      <c r="D57">
        <f>VLOOKUP($C57,'[2]Summer 2023 School'!$B$3:$P$201,6,FALSE)</f>
        <v>52</v>
      </c>
      <c r="E57">
        <f>VLOOKUP($C57,'[2]Autumn 2023 School'!$B$3:$J$198,6,FALSE)</f>
        <v>36</v>
      </c>
      <c r="F57">
        <f>VLOOKUP($C57,'[2]Spring 2024 School'!$B$3:$G$202,6,FALSE)</f>
        <v>48</v>
      </c>
      <c r="G57">
        <v>0</v>
      </c>
      <c r="H57">
        <v>0</v>
      </c>
      <c r="I57">
        <v>0</v>
      </c>
      <c r="J57">
        <f t="shared" si="0"/>
        <v>10140</v>
      </c>
      <c r="K57">
        <f t="shared" si="0"/>
        <v>7020</v>
      </c>
      <c r="L57">
        <f t="shared" si="1"/>
        <v>8640</v>
      </c>
      <c r="M57">
        <v>15210</v>
      </c>
      <c r="N57">
        <v>15210</v>
      </c>
      <c r="O57">
        <v>15210</v>
      </c>
      <c r="P57" s="276">
        <v>0.17142857142857143</v>
      </c>
      <c r="Q57" s="276">
        <v>0.4</v>
      </c>
      <c r="R57" s="276">
        <v>0.62857142857142856</v>
      </c>
      <c r="S57" s="276">
        <v>3777.4285714285716</v>
      </c>
      <c r="T57" s="276">
        <v>8814</v>
      </c>
      <c r="U57" s="276">
        <v>13850.571428571428</v>
      </c>
      <c r="V57">
        <v>0</v>
      </c>
      <c r="W57">
        <v>0</v>
      </c>
      <c r="X57">
        <v>3</v>
      </c>
      <c r="Y57">
        <v>0</v>
      </c>
      <c r="Z57">
        <v>0</v>
      </c>
      <c r="AB57">
        <v>7</v>
      </c>
      <c r="AC57">
        <v>0</v>
      </c>
      <c r="AD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585</v>
      </c>
      <c r="AO57">
        <v>0</v>
      </c>
      <c r="AR57" t="s">
        <v>94</v>
      </c>
    </row>
    <row r="58" spans="1:44" x14ac:dyDescent="0.3">
      <c r="A58" t="s">
        <v>95</v>
      </c>
      <c r="B58" t="s">
        <v>66</v>
      </c>
      <c r="C58">
        <v>2063</v>
      </c>
      <c r="D58">
        <f>VLOOKUP($C58,'[2]Summer 2023 School'!$B$3:$P$201,6,FALSE)</f>
        <v>30</v>
      </c>
      <c r="E58">
        <f>VLOOKUP($C58,'[2]Autumn 2023 School'!$B$3:$J$198,6,FALSE)</f>
        <v>30</v>
      </c>
      <c r="F58">
        <f>VLOOKUP($C58,'[2]Spring 2024 School'!$B$3:$G$202,6,FALSE)</f>
        <v>29</v>
      </c>
      <c r="G58">
        <v>0</v>
      </c>
      <c r="H58">
        <v>0</v>
      </c>
      <c r="I58">
        <v>0</v>
      </c>
      <c r="J58">
        <f t="shared" si="0"/>
        <v>5850</v>
      </c>
      <c r="K58">
        <f t="shared" si="0"/>
        <v>5850</v>
      </c>
      <c r="L58">
        <f t="shared" si="1"/>
        <v>5220</v>
      </c>
      <c r="M58">
        <v>23400</v>
      </c>
      <c r="N58">
        <v>23400</v>
      </c>
      <c r="O58">
        <v>23400</v>
      </c>
      <c r="P58" s="276">
        <v>0.55000000000000004</v>
      </c>
      <c r="Q58" s="276">
        <v>0.6</v>
      </c>
      <c r="R58" s="276">
        <v>1</v>
      </c>
      <c r="S58" s="276">
        <v>11022</v>
      </c>
      <c r="T58" s="276">
        <v>12024</v>
      </c>
      <c r="U58" s="276">
        <v>20040</v>
      </c>
      <c r="V58">
        <v>0</v>
      </c>
      <c r="W58">
        <v>0</v>
      </c>
      <c r="X58">
        <v>0</v>
      </c>
      <c r="Y58">
        <v>0</v>
      </c>
      <c r="Z58">
        <v>0</v>
      </c>
      <c r="AB58">
        <v>24</v>
      </c>
      <c r="AC58">
        <v>0</v>
      </c>
      <c r="AD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R58" t="s">
        <v>95</v>
      </c>
    </row>
    <row r="59" spans="1:44" x14ac:dyDescent="0.3">
      <c r="A59" t="s">
        <v>96</v>
      </c>
      <c r="B59" t="s">
        <v>63</v>
      </c>
      <c r="C59">
        <v>2064</v>
      </c>
      <c r="D59">
        <f>VLOOKUP($C59,'[2]Summer 2023 School'!$B$3:$P$201,6,FALSE)</f>
        <v>30</v>
      </c>
      <c r="E59">
        <f>VLOOKUP($C59,'[2]Autumn 2023 School'!$B$3:$J$198,6,FALSE)</f>
        <v>31</v>
      </c>
      <c r="F59">
        <f>VLOOKUP($C59,'[2]Spring 2024 School'!$B$3:$G$202,6,FALSE)</f>
        <v>32</v>
      </c>
      <c r="G59">
        <v>0</v>
      </c>
      <c r="H59">
        <v>0</v>
      </c>
      <c r="I59">
        <v>0</v>
      </c>
      <c r="J59">
        <f t="shared" si="0"/>
        <v>5850</v>
      </c>
      <c r="K59">
        <f t="shared" si="0"/>
        <v>6045</v>
      </c>
      <c r="L59">
        <f t="shared" si="1"/>
        <v>5760</v>
      </c>
      <c r="M59">
        <v>10140</v>
      </c>
      <c r="N59">
        <v>10140</v>
      </c>
      <c r="O59">
        <v>10140</v>
      </c>
      <c r="P59" s="276">
        <v>0</v>
      </c>
      <c r="Q59" s="276">
        <v>0.48571428571428571</v>
      </c>
      <c r="R59" s="276">
        <v>0.65714285714285714</v>
      </c>
      <c r="S59" s="276">
        <v>0</v>
      </c>
      <c r="T59" s="276">
        <v>7489.7142857142853</v>
      </c>
      <c r="U59" s="276">
        <v>10133.142857142857</v>
      </c>
      <c r="V59">
        <v>20</v>
      </c>
      <c r="W59">
        <v>0</v>
      </c>
      <c r="X59">
        <v>0</v>
      </c>
      <c r="Y59">
        <v>0</v>
      </c>
      <c r="Z59">
        <v>0</v>
      </c>
      <c r="AB59">
        <v>0</v>
      </c>
      <c r="AC59">
        <v>0</v>
      </c>
      <c r="AD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R59" t="s">
        <v>96</v>
      </c>
    </row>
    <row r="60" spans="1:44" x14ac:dyDescent="0.3">
      <c r="A60" t="s">
        <v>97</v>
      </c>
      <c r="B60" t="s">
        <v>63</v>
      </c>
      <c r="C60">
        <v>2065</v>
      </c>
      <c r="D60">
        <f>VLOOKUP($C60,'[2]Summer 2023 School'!$B$3:$P$201,6,FALSE)</f>
        <v>36</v>
      </c>
      <c r="E60">
        <f>VLOOKUP($C60,'[2]Autumn 2023 School'!$B$3:$J$198,6,FALSE)</f>
        <v>37</v>
      </c>
      <c r="F60">
        <f>VLOOKUP($C60,'[2]Spring 2024 School'!$B$3:$G$202,6,FALSE)</f>
        <v>43</v>
      </c>
      <c r="G60">
        <v>0</v>
      </c>
      <c r="H60">
        <v>0</v>
      </c>
      <c r="I60">
        <v>0</v>
      </c>
      <c r="J60">
        <f t="shared" si="0"/>
        <v>7020</v>
      </c>
      <c r="K60">
        <f t="shared" si="0"/>
        <v>7215</v>
      </c>
      <c r="L60">
        <f t="shared" si="1"/>
        <v>7740</v>
      </c>
      <c r="M60">
        <v>15210</v>
      </c>
      <c r="N60">
        <v>15210</v>
      </c>
      <c r="O60">
        <v>15210</v>
      </c>
      <c r="P60" s="276">
        <v>0</v>
      </c>
      <c r="Q60" s="276">
        <v>2.2222222222222223E-2</v>
      </c>
      <c r="R60" s="276">
        <v>6.6666666666666666E-2</v>
      </c>
      <c r="S60" s="276">
        <v>0</v>
      </c>
      <c r="T60" s="276">
        <v>600</v>
      </c>
      <c r="U60" s="276">
        <v>1800</v>
      </c>
      <c r="V60">
        <v>0</v>
      </c>
      <c r="W60">
        <v>0</v>
      </c>
      <c r="X60">
        <v>0</v>
      </c>
      <c r="Y60">
        <v>0</v>
      </c>
      <c r="Z60">
        <v>0</v>
      </c>
      <c r="AB60">
        <v>10</v>
      </c>
      <c r="AC60">
        <v>0</v>
      </c>
      <c r="AD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R60" t="s">
        <v>97</v>
      </c>
    </row>
    <row r="61" spans="1:44" x14ac:dyDescent="0.3">
      <c r="A61" t="s">
        <v>98</v>
      </c>
      <c r="B61" t="s">
        <v>66</v>
      </c>
      <c r="C61">
        <v>2067</v>
      </c>
      <c r="D61">
        <f>VLOOKUP($C61,'[2]Summer 2023 School'!$B$3:$P$201,6,FALSE)</f>
        <v>38</v>
      </c>
      <c r="E61">
        <f>VLOOKUP($C61,'[2]Autumn 2023 School'!$B$3:$J$198,6,FALSE)</f>
        <v>24</v>
      </c>
      <c r="F61">
        <f>VLOOKUP($C61,'[2]Spring 2024 School'!$B$3:$G$202,6,FALSE)</f>
        <v>34</v>
      </c>
      <c r="G61">
        <v>0</v>
      </c>
      <c r="H61">
        <v>0</v>
      </c>
      <c r="I61">
        <v>0</v>
      </c>
      <c r="J61">
        <f t="shared" si="0"/>
        <v>7410</v>
      </c>
      <c r="K61">
        <f t="shared" si="0"/>
        <v>4680</v>
      </c>
      <c r="L61">
        <f t="shared" si="1"/>
        <v>6120</v>
      </c>
      <c r="M61">
        <v>10140</v>
      </c>
      <c r="N61">
        <v>10140</v>
      </c>
      <c r="O61">
        <v>10140</v>
      </c>
      <c r="P61" s="276">
        <v>0.39583333333333331</v>
      </c>
      <c r="Q61" s="276">
        <v>0.47916666666666669</v>
      </c>
      <c r="R61" s="276">
        <v>0.54166666666666663</v>
      </c>
      <c r="S61" s="276">
        <v>9096.25</v>
      </c>
      <c r="T61" s="276">
        <v>11011.25</v>
      </c>
      <c r="U61" s="276">
        <v>12447.5</v>
      </c>
      <c r="V61">
        <v>0</v>
      </c>
      <c r="W61">
        <v>0</v>
      </c>
      <c r="X61">
        <v>0</v>
      </c>
      <c r="Y61">
        <v>0</v>
      </c>
      <c r="Z61">
        <v>0</v>
      </c>
      <c r="AB61">
        <v>26</v>
      </c>
      <c r="AC61">
        <v>0</v>
      </c>
      <c r="AD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R61" t="s">
        <v>98</v>
      </c>
    </row>
    <row r="62" spans="1:44" x14ac:dyDescent="0.3">
      <c r="A62" t="s">
        <v>99</v>
      </c>
      <c r="B62" t="s">
        <v>63</v>
      </c>
      <c r="C62">
        <v>2068</v>
      </c>
      <c r="D62">
        <f>VLOOKUP($C62,'[2]Summer 2023 School'!$B$3:$P$201,6,FALSE)</f>
        <v>28</v>
      </c>
      <c r="E62">
        <f>VLOOKUP($C62,'[2]Autumn 2023 School'!$B$3:$J$198,6,FALSE)</f>
        <v>17</v>
      </c>
      <c r="F62">
        <f>VLOOKUP($C62,'[2]Spring 2024 School'!$B$3:$G$202,6,FALSE)</f>
        <v>29</v>
      </c>
      <c r="G62">
        <v>0</v>
      </c>
      <c r="H62">
        <v>0</v>
      </c>
      <c r="I62">
        <v>0</v>
      </c>
      <c r="J62">
        <f t="shared" si="0"/>
        <v>5460</v>
      </c>
      <c r="K62">
        <f t="shared" si="0"/>
        <v>3315</v>
      </c>
      <c r="L62">
        <f t="shared" si="1"/>
        <v>5220</v>
      </c>
      <c r="M62">
        <v>20280</v>
      </c>
      <c r="N62">
        <v>20280</v>
      </c>
      <c r="O62">
        <v>20280</v>
      </c>
      <c r="P62" s="276">
        <v>0.24</v>
      </c>
      <c r="Q62" s="276">
        <v>0.8</v>
      </c>
      <c r="R62" s="276">
        <v>0.8</v>
      </c>
      <c r="S62" s="276">
        <v>3693.6</v>
      </c>
      <c r="T62" s="276">
        <v>12312</v>
      </c>
      <c r="U62" s="276">
        <v>12312</v>
      </c>
      <c r="V62">
        <v>9</v>
      </c>
      <c r="W62">
        <v>0</v>
      </c>
      <c r="X62">
        <v>0</v>
      </c>
      <c r="Y62">
        <v>0</v>
      </c>
      <c r="Z62">
        <v>0</v>
      </c>
      <c r="AB62">
        <v>14</v>
      </c>
      <c r="AC62">
        <v>0</v>
      </c>
      <c r="AD62">
        <v>0</v>
      </c>
      <c r="AF62">
        <v>8</v>
      </c>
      <c r="AG62">
        <v>7</v>
      </c>
      <c r="AH62">
        <v>7</v>
      </c>
      <c r="AI62">
        <v>0</v>
      </c>
      <c r="AJ62">
        <v>1560</v>
      </c>
      <c r="AK62">
        <v>1365</v>
      </c>
      <c r="AL62">
        <v>1260</v>
      </c>
      <c r="AM62">
        <v>0</v>
      </c>
      <c r="AN62">
        <v>0</v>
      </c>
      <c r="AO62">
        <v>0</v>
      </c>
      <c r="AR62" t="s">
        <v>99</v>
      </c>
    </row>
    <row r="63" spans="1:44" x14ac:dyDescent="0.3">
      <c r="A63" t="s">
        <v>100</v>
      </c>
      <c r="B63" t="s">
        <v>63</v>
      </c>
      <c r="C63">
        <v>2070</v>
      </c>
      <c r="D63">
        <f>VLOOKUP($C63,'[2]Summer 2023 School'!$B$3:$P$201,6,FALSE)</f>
        <v>22</v>
      </c>
      <c r="E63">
        <f>VLOOKUP($C63,'[2]Autumn 2023 School'!$B$3:$J$198,6,FALSE)</f>
        <v>16</v>
      </c>
      <c r="F63">
        <f>VLOOKUP($C63,'[2]Spring 2024 School'!$B$3:$G$202,6,FALSE)</f>
        <v>15</v>
      </c>
      <c r="G63">
        <v>0</v>
      </c>
      <c r="H63">
        <v>0</v>
      </c>
      <c r="I63">
        <v>0</v>
      </c>
      <c r="J63">
        <f t="shared" si="0"/>
        <v>4290</v>
      </c>
      <c r="K63">
        <f t="shared" si="0"/>
        <v>3120</v>
      </c>
      <c r="L63">
        <f t="shared" si="1"/>
        <v>2700</v>
      </c>
      <c r="M63">
        <v>23400</v>
      </c>
      <c r="N63">
        <v>23400</v>
      </c>
      <c r="O63">
        <v>23400</v>
      </c>
      <c r="P63" s="276">
        <v>0.19047619047619047</v>
      </c>
      <c r="Q63" s="276">
        <v>0.42857142857142855</v>
      </c>
      <c r="R63" s="276">
        <v>1</v>
      </c>
      <c r="S63" s="276">
        <v>2365.7142857142858</v>
      </c>
      <c r="T63" s="276">
        <v>5322.8571428571422</v>
      </c>
      <c r="U63" s="276">
        <v>12420</v>
      </c>
      <c r="V63">
        <v>6</v>
      </c>
      <c r="W63">
        <v>0</v>
      </c>
      <c r="X63">
        <v>0</v>
      </c>
      <c r="Y63">
        <v>0</v>
      </c>
      <c r="Z63">
        <v>0</v>
      </c>
      <c r="AB63">
        <v>0</v>
      </c>
      <c r="AC63">
        <v>0</v>
      </c>
      <c r="AD63">
        <v>0</v>
      </c>
      <c r="AF63">
        <v>0</v>
      </c>
      <c r="AG63">
        <v>1</v>
      </c>
      <c r="AH63">
        <v>1</v>
      </c>
      <c r="AI63">
        <v>0</v>
      </c>
      <c r="AJ63">
        <v>0</v>
      </c>
      <c r="AK63">
        <v>195</v>
      </c>
      <c r="AL63">
        <v>180</v>
      </c>
      <c r="AM63">
        <v>0</v>
      </c>
      <c r="AN63">
        <v>0</v>
      </c>
      <c r="AO63">
        <v>0</v>
      </c>
      <c r="AR63" t="s">
        <v>100</v>
      </c>
    </row>
    <row r="64" spans="1:44" x14ac:dyDescent="0.3">
      <c r="A64" t="s">
        <v>101</v>
      </c>
      <c r="B64" t="s">
        <v>63</v>
      </c>
      <c r="C64">
        <v>2072</v>
      </c>
      <c r="D64">
        <f>VLOOKUP($C64,'[2]Summer 2023 School'!$B$3:$P$201,6,FALSE)</f>
        <v>46</v>
      </c>
      <c r="E64">
        <f>VLOOKUP($C64,'[2]Autumn 2023 School'!$B$3:$J$198,6,FALSE)</f>
        <v>52</v>
      </c>
      <c r="F64">
        <f>VLOOKUP($C64,'[2]Spring 2024 School'!$B$3:$G$202,6,FALSE)</f>
        <v>53</v>
      </c>
      <c r="G64">
        <v>0</v>
      </c>
      <c r="H64">
        <v>0</v>
      </c>
      <c r="I64">
        <v>0</v>
      </c>
      <c r="J64">
        <f t="shared" si="0"/>
        <v>8970</v>
      </c>
      <c r="K64">
        <f t="shared" si="0"/>
        <v>10140</v>
      </c>
      <c r="L64">
        <f t="shared" si="1"/>
        <v>9540</v>
      </c>
      <c r="M64">
        <v>15210</v>
      </c>
      <c r="N64">
        <v>15210</v>
      </c>
      <c r="O64">
        <v>15210</v>
      </c>
      <c r="P64" s="276">
        <v>0.21276595744680851</v>
      </c>
      <c r="Q64" s="276">
        <v>0.46808510638297873</v>
      </c>
      <c r="R64" s="276">
        <v>0.74468085106382975</v>
      </c>
      <c r="S64" s="276">
        <v>6108.510638297872</v>
      </c>
      <c r="T64" s="276">
        <v>13438.723404255319</v>
      </c>
      <c r="U64" s="276">
        <v>21379.787234042553</v>
      </c>
      <c r="V64">
        <v>6</v>
      </c>
      <c r="W64">
        <v>0</v>
      </c>
      <c r="X64">
        <v>0</v>
      </c>
      <c r="Y64">
        <v>0</v>
      </c>
      <c r="Z64">
        <v>0</v>
      </c>
      <c r="AB64">
        <v>0</v>
      </c>
      <c r="AC64">
        <v>0</v>
      </c>
      <c r="AD64">
        <v>0</v>
      </c>
      <c r="AF64">
        <v>13</v>
      </c>
      <c r="AG64">
        <v>13</v>
      </c>
      <c r="AH64">
        <v>13</v>
      </c>
      <c r="AI64">
        <v>0</v>
      </c>
      <c r="AJ64">
        <v>2535</v>
      </c>
      <c r="AK64">
        <v>2535</v>
      </c>
      <c r="AL64">
        <v>2340</v>
      </c>
      <c r="AM64">
        <v>0</v>
      </c>
      <c r="AN64">
        <v>0</v>
      </c>
      <c r="AO64">
        <v>0</v>
      </c>
      <c r="AR64" t="s">
        <v>101</v>
      </c>
    </row>
    <row r="65" spans="1:44" x14ac:dyDescent="0.3">
      <c r="A65" t="s">
        <v>102</v>
      </c>
      <c r="B65" t="s">
        <v>63</v>
      </c>
      <c r="C65">
        <v>2073</v>
      </c>
      <c r="D65">
        <f>VLOOKUP($C65,'[2]Summer 2023 School'!$B$3:$P$201,6,FALSE)</f>
        <v>46</v>
      </c>
      <c r="E65">
        <f>VLOOKUP($C65,'[2]Autumn 2023 School'!$B$3:$J$198,6,FALSE)</f>
        <v>31</v>
      </c>
      <c r="F65">
        <f>VLOOKUP($C65,'[2]Spring 2024 School'!$B$3:$G$202,6,FALSE)</f>
        <v>43</v>
      </c>
      <c r="G65">
        <v>0</v>
      </c>
      <c r="H65">
        <v>0</v>
      </c>
      <c r="I65">
        <v>0</v>
      </c>
      <c r="J65">
        <f t="shared" si="0"/>
        <v>8970</v>
      </c>
      <c r="K65">
        <f t="shared" si="0"/>
        <v>6045</v>
      </c>
      <c r="L65">
        <f t="shared" si="1"/>
        <v>7740</v>
      </c>
      <c r="M65">
        <v>25350</v>
      </c>
      <c r="N65">
        <v>25350</v>
      </c>
      <c r="O65">
        <v>25350</v>
      </c>
      <c r="P65" s="276">
        <v>0.59459459459459463</v>
      </c>
      <c r="Q65" s="276">
        <v>0.7567567567567568</v>
      </c>
      <c r="R65" s="276">
        <v>0.78378378378378377</v>
      </c>
      <c r="S65" s="276">
        <v>13601.351351351352</v>
      </c>
      <c r="T65" s="276">
        <v>17310.810810810814</v>
      </c>
      <c r="U65" s="276">
        <v>17929.054054054053</v>
      </c>
      <c r="V65">
        <v>2</v>
      </c>
      <c r="W65">
        <v>0</v>
      </c>
      <c r="X65">
        <v>0</v>
      </c>
      <c r="Y65">
        <v>0</v>
      </c>
      <c r="Z65">
        <v>0</v>
      </c>
      <c r="AB65">
        <v>17</v>
      </c>
      <c r="AC65">
        <v>0</v>
      </c>
      <c r="AD65">
        <v>0</v>
      </c>
      <c r="AF65">
        <v>14</v>
      </c>
      <c r="AG65">
        <v>8.8000000000000007</v>
      </c>
      <c r="AH65">
        <v>17</v>
      </c>
      <c r="AI65">
        <v>0</v>
      </c>
      <c r="AJ65">
        <v>2730</v>
      </c>
      <c r="AK65">
        <v>1716</v>
      </c>
      <c r="AL65">
        <v>3060</v>
      </c>
      <c r="AM65">
        <v>0</v>
      </c>
      <c r="AN65">
        <v>0</v>
      </c>
      <c r="AO65">
        <v>0</v>
      </c>
      <c r="AR65" t="s">
        <v>102</v>
      </c>
    </row>
    <row r="66" spans="1:44" x14ac:dyDescent="0.3">
      <c r="A66" t="s">
        <v>103</v>
      </c>
      <c r="B66" t="s">
        <v>66</v>
      </c>
      <c r="C66">
        <v>2081</v>
      </c>
      <c r="D66">
        <f>VLOOKUP($C66,'[2]Summer 2023 School'!$B$3:$P$201,6,FALSE)</f>
        <v>21</v>
      </c>
      <c r="E66" t="e">
        <f>VLOOKUP($C66,'[2]Autumn 2023 School'!$B$3:$J$198,6,FALSE)</f>
        <v>#N/A</v>
      </c>
      <c r="F66">
        <f>VLOOKUP($C66,'[2]Spring 2024 School'!$B$3:$G$202,6,FALSE)</f>
        <v>0</v>
      </c>
      <c r="G66">
        <v>0</v>
      </c>
      <c r="H66">
        <v>0</v>
      </c>
      <c r="I66">
        <v>0</v>
      </c>
      <c r="J66">
        <f t="shared" si="0"/>
        <v>4095</v>
      </c>
      <c r="K66" t="e">
        <f t="shared" si="0"/>
        <v>#N/A</v>
      </c>
      <c r="L66">
        <f t="shared" si="1"/>
        <v>0</v>
      </c>
      <c r="M66">
        <v>10140</v>
      </c>
      <c r="N66">
        <v>10140</v>
      </c>
      <c r="O66">
        <v>10140</v>
      </c>
      <c r="P66" s="276">
        <v>4.1666666666666664E-2</v>
      </c>
      <c r="Q66" s="276">
        <v>4.1666666666666664E-2</v>
      </c>
      <c r="R66" s="276">
        <v>4.1666666666666664E-2</v>
      </c>
      <c r="S66" s="276">
        <v>440</v>
      </c>
      <c r="T66" s="276">
        <v>440</v>
      </c>
      <c r="U66" s="276">
        <v>440</v>
      </c>
      <c r="V66">
        <v>0</v>
      </c>
      <c r="W66">
        <v>0</v>
      </c>
      <c r="X66">
        <v>0</v>
      </c>
      <c r="Y66">
        <v>0</v>
      </c>
      <c r="Z66">
        <v>0</v>
      </c>
      <c r="AB66">
        <v>7</v>
      </c>
      <c r="AC66">
        <v>0</v>
      </c>
      <c r="AD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R66" t="s">
        <v>103</v>
      </c>
    </row>
    <row r="67" spans="1:44" x14ac:dyDescent="0.3">
      <c r="A67" t="s">
        <v>104</v>
      </c>
      <c r="B67" t="s">
        <v>63</v>
      </c>
      <c r="C67">
        <v>2082</v>
      </c>
      <c r="D67">
        <f>VLOOKUP($C67,'[2]Summer 2023 School'!$B$3:$P$201,6,FALSE)</f>
        <v>27</v>
      </c>
      <c r="E67">
        <f>VLOOKUP($C67,'[2]Autumn 2023 School'!$B$3:$J$198,6,FALSE)</f>
        <v>26</v>
      </c>
      <c r="F67">
        <f>VLOOKUP($C67,'[2]Spring 2024 School'!$B$3:$G$202,6,FALSE)</f>
        <v>26</v>
      </c>
      <c r="G67">
        <v>0</v>
      </c>
      <c r="H67">
        <v>0</v>
      </c>
      <c r="I67">
        <v>0</v>
      </c>
      <c r="J67">
        <f t="shared" ref="J67:K130" si="2">D67*15*13</f>
        <v>5265</v>
      </c>
      <c r="K67">
        <f t="shared" si="2"/>
        <v>5070</v>
      </c>
      <c r="L67">
        <f t="shared" si="1"/>
        <v>4680</v>
      </c>
      <c r="M67">
        <v>10140</v>
      </c>
      <c r="N67">
        <v>10140</v>
      </c>
      <c r="O67">
        <v>10140</v>
      </c>
      <c r="P67" s="276">
        <v>0.42857142857142855</v>
      </c>
      <c r="Q67" s="276">
        <v>0.75</v>
      </c>
      <c r="R67" s="276">
        <v>1</v>
      </c>
      <c r="S67" s="276">
        <v>6351.4285714285706</v>
      </c>
      <c r="T67" s="276">
        <v>11115</v>
      </c>
      <c r="U67" s="276">
        <v>14820</v>
      </c>
      <c r="V67">
        <v>0</v>
      </c>
      <c r="W67">
        <v>0</v>
      </c>
      <c r="X67">
        <v>0</v>
      </c>
      <c r="Y67">
        <v>0</v>
      </c>
      <c r="Z67">
        <v>0</v>
      </c>
      <c r="AB67">
        <v>13</v>
      </c>
      <c r="AC67">
        <v>0</v>
      </c>
      <c r="AD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R67" t="s">
        <v>104</v>
      </c>
    </row>
    <row r="68" spans="1:44" x14ac:dyDescent="0.3">
      <c r="A68" t="s">
        <v>105</v>
      </c>
      <c r="B68" t="s">
        <v>63</v>
      </c>
      <c r="C68">
        <v>2086</v>
      </c>
      <c r="D68">
        <f>VLOOKUP($C68,'[2]Summer 2023 School'!$B$3:$P$201,6,FALSE)</f>
        <v>48</v>
      </c>
      <c r="E68">
        <f>VLOOKUP($C68,'[2]Autumn 2023 School'!$B$3:$J$198,6,FALSE)</f>
        <v>35</v>
      </c>
      <c r="F68">
        <f>VLOOKUP($C68,'[2]Spring 2024 School'!$B$3:$G$202,6,FALSE)</f>
        <v>38</v>
      </c>
      <c r="G68">
        <v>0</v>
      </c>
      <c r="H68">
        <v>0</v>
      </c>
      <c r="I68">
        <v>0</v>
      </c>
      <c r="J68">
        <f t="shared" si="2"/>
        <v>9360</v>
      </c>
      <c r="K68">
        <f t="shared" si="2"/>
        <v>6825</v>
      </c>
      <c r="L68">
        <f t="shared" ref="L68:L131" si="3">F68*15*12</f>
        <v>6840</v>
      </c>
      <c r="M68">
        <v>15210</v>
      </c>
      <c r="N68">
        <v>15210</v>
      </c>
      <c r="O68">
        <v>15210</v>
      </c>
      <c r="P68" s="276">
        <v>0</v>
      </c>
      <c r="Q68" s="276">
        <v>0.19672131147540983</v>
      </c>
      <c r="R68" s="276">
        <v>0.95081967213114749</v>
      </c>
      <c r="S68" s="276">
        <v>0</v>
      </c>
      <c r="T68" s="276">
        <v>6046.2295081967213</v>
      </c>
      <c r="U68" s="276">
        <v>29223.442622950817</v>
      </c>
      <c r="V68">
        <v>0</v>
      </c>
      <c r="W68">
        <v>0</v>
      </c>
      <c r="X68">
        <v>0</v>
      </c>
      <c r="Y68">
        <v>0</v>
      </c>
      <c r="Z68">
        <v>0</v>
      </c>
      <c r="AB68">
        <v>0</v>
      </c>
      <c r="AC68">
        <v>0</v>
      </c>
      <c r="AD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R68" t="s">
        <v>105</v>
      </c>
    </row>
    <row r="69" spans="1:44" x14ac:dyDescent="0.3">
      <c r="A69" t="s">
        <v>106</v>
      </c>
      <c r="B69" t="s">
        <v>66</v>
      </c>
      <c r="C69">
        <v>2093</v>
      </c>
      <c r="D69">
        <f>VLOOKUP($C69,'[2]Summer 2023 School'!$B$3:$P$201,6,FALSE)</f>
        <v>42</v>
      </c>
      <c r="E69">
        <f>VLOOKUP($C69,'[2]Autumn 2023 School'!$B$3:$J$198,6,FALSE)</f>
        <v>51</v>
      </c>
      <c r="F69">
        <f>VLOOKUP($C69,'[2]Spring 2024 School'!$B$3:$G$202,6,FALSE)</f>
        <v>52</v>
      </c>
      <c r="G69">
        <v>0</v>
      </c>
      <c r="H69">
        <v>0</v>
      </c>
      <c r="I69">
        <v>0</v>
      </c>
      <c r="J69">
        <f t="shared" si="2"/>
        <v>8190</v>
      </c>
      <c r="K69">
        <f t="shared" si="2"/>
        <v>9945</v>
      </c>
      <c r="L69">
        <f t="shared" si="3"/>
        <v>9360</v>
      </c>
      <c r="M69">
        <v>10140</v>
      </c>
      <c r="N69">
        <v>10140</v>
      </c>
      <c r="O69">
        <v>10140</v>
      </c>
      <c r="P69" s="276">
        <v>3.8461538461538464E-2</v>
      </c>
      <c r="Q69" s="276">
        <v>5.7692307692307696E-2</v>
      </c>
      <c r="R69" s="276">
        <v>0.21153846153846154</v>
      </c>
      <c r="S69" s="276">
        <v>1102.5</v>
      </c>
      <c r="T69" s="276">
        <v>1653.75</v>
      </c>
      <c r="U69" s="276">
        <v>6063.75</v>
      </c>
      <c r="V69">
        <v>52</v>
      </c>
      <c r="W69">
        <v>0</v>
      </c>
      <c r="X69">
        <v>0</v>
      </c>
      <c r="Y69">
        <v>0</v>
      </c>
      <c r="Z69">
        <v>0</v>
      </c>
      <c r="AB69">
        <v>9</v>
      </c>
      <c r="AC69">
        <v>0</v>
      </c>
      <c r="AD69">
        <v>0</v>
      </c>
      <c r="AF69">
        <v>1</v>
      </c>
      <c r="AG69">
        <v>1</v>
      </c>
      <c r="AH69">
        <v>0</v>
      </c>
      <c r="AI69">
        <v>0</v>
      </c>
      <c r="AJ69">
        <v>195</v>
      </c>
      <c r="AK69">
        <v>195</v>
      </c>
      <c r="AL69">
        <v>0</v>
      </c>
      <c r="AM69">
        <v>0</v>
      </c>
      <c r="AN69">
        <v>0</v>
      </c>
      <c r="AO69">
        <v>0</v>
      </c>
      <c r="AR69" t="s">
        <v>106</v>
      </c>
    </row>
    <row r="70" spans="1:44" x14ac:dyDescent="0.3">
      <c r="A70" t="s">
        <v>107</v>
      </c>
      <c r="B70" t="s">
        <v>63</v>
      </c>
      <c r="C70">
        <v>2096</v>
      </c>
      <c r="D70">
        <f>VLOOKUP($C70,'[2]Summer 2023 School'!$B$3:$P$201,6,FALSE)</f>
        <v>9</v>
      </c>
      <c r="E70">
        <f>VLOOKUP($C70,'[2]Autumn 2023 School'!$B$3:$J$198,6,FALSE)</f>
        <v>23</v>
      </c>
      <c r="F70">
        <f>VLOOKUP($C70,'[2]Spring 2024 School'!$B$3:$G$202,6,FALSE)</f>
        <v>25</v>
      </c>
      <c r="G70">
        <v>0</v>
      </c>
      <c r="H70">
        <v>0</v>
      </c>
      <c r="I70">
        <v>0</v>
      </c>
      <c r="J70">
        <f t="shared" si="2"/>
        <v>1755</v>
      </c>
      <c r="K70">
        <f t="shared" si="2"/>
        <v>4485</v>
      </c>
      <c r="L70">
        <f t="shared" si="3"/>
        <v>4500</v>
      </c>
      <c r="M70">
        <v>15210</v>
      </c>
      <c r="N70">
        <v>15210</v>
      </c>
      <c r="O70">
        <v>15210</v>
      </c>
      <c r="P70" s="276">
        <v>0.5</v>
      </c>
      <c r="Q70" s="276">
        <v>1</v>
      </c>
      <c r="R70" s="276">
        <v>1</v>
      </c>
      <c r="S70" s="276">
        <v>7410</v>
      </c>
      <c r="T70" s="276">
        <v>14820</v>
      </c>
      <c r="U70" s="276">
        <v>14820</v>
      </c>
      <c r="V70">
        <v>0</v>
      </c>
      <c r="W70">
        <v>0</v>
      </c>
      <c r="X70">
        <v>0</v>
      </c>
      <c r="Y70">
        <v>0</v>
      </c>
      <c r="Z70">
        <v>0</v>
      </c>
      <c r="AB70">
        <v>12</v>
      </c>
      <c r="AC70">
        <v>0</v>
      </c>
      <c r="AD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R70" t="s">
        <v>107</v>
      </c>
    </row>
    <row r="71" spans="1:44" x14ac:dyDescent="0.3">
      <c r="A71" t="s">
        <v>108</v>
      </c>
      <c r="B71" t="s">
        <v>66</v>
      </c>
      <c r="C71">
        <v>2097</v>
      </c>
      <c r="D71">
        <f>VLOOKUP($C71,'[2]Summer 2023 School'!$B$3:$P$201,6,FALSE)</f>
        <v>24</v>
      </c>
      <c r="E71">
        <f>VLOOKUP($C71,'[2]Autumn 2023 School'!$B$3:$J$198,6,FALSE)</f>
        <v>17</v>
      </c>
      <c r="F71">
        <f>VLOOKUP($C71,'[2]Spring 2024 School'!$B$3:$G$202,6,FALSE)</f>
        <v>22</v>
      </c>
      <c r="G71">
        <v>0</v>
      </c>
      <c r="H71">
        <v>0</v>
      </c>
      <c r="I71">
        <v>0</v>
      </c>
      <c r="J71">
        <f t="shared" si="2"/>
        <v>4680</v>
      </c>
      <c r="K71">
        <f t="shared" si="2"/>
        <v>3315</v>
      </c>
      <c r="L71">
        <f t="shared" si="3"/>
        <v>3960</v>
      </c>
      <c r="M71">
        <v>42900</v>
      </c>
      <c r="N71">
        <v>42900</v>
      </c>
      <c r="O71">
        <v>42900</v>
      </c>
      <c r="P71" s="276">
        <v>6.25E-2</v>
      </c>
      <c r="Q71" s="276">
        <v>0.875</v>
      </c>
      <c r="R71" s="276">
        <v>0.9375</v>
      </c>
      <c r="S71" s="276">
        <v>747.1875</v>
      </c>
      <c r="T71" s="276">
        <v>10460.625</v>
      </c>
      <c r="U71" s="276">
        <v>11207.8125</v>
      </c>
      <c r="V71">
        <v>0</v>
      </c>
      <c r="W71">
        <v>0</v>
      </c>
      <c r="X71">
        <v>0</v>
      </c>
      <c r="Y71">
        <v>0</v>
      </c>
      <c r="Z71">
        <v>0</v>
      </c>
      <c r="AB71">
        <v>13</v>
      </c>
      <c r="AC71">
        <v>0</v>
      </c>
      <c r="AD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R71" t="s">
        <v>108</v>
      </c>
    </row>
    <row r="72" spans="1:44" x14ac:dyDescent="0.3">
      <c r="A72" t="s">
        <v>109</v>
      </c>
      <c r="B72" t="s">
        <v>63</v>
      </c>
      <c r="C72">
        <v>2098</v>
      </c>
      <c r="D72">
        <f>VLOOKUP($C72,'[2]Summer 2023 School'!$B$3:$P$201,6,FALSE)</f>
        <v>26</v>
      </c>
      <c r="E72">
        <f>VLOOKUP($C72,'[2]Autumn 2023 School'!$B$3:$J$198,6,FALSE)</f>
        <v>22</v>
      </c>
      <c r="F72">
        <f>VLOOKUP($C72,'[2]Spring 2024 School'!$B$3:$G$202,6,FALSE)</f>
        <v>26</v>
      </c>
      <c r="G72">
        <v>0</v>
      </c>
      <c r="H72">
        <v>0</v>
      </c>
      <c r="I72">
        <v>0</v>
      </c>
      <c r="J72">
        <f t="shared" si="2"/>
        <v>5070</v>
      </c>
      <c r="K72">
        <f t="shared" si="2"/>
        <v>4290</v>
      </c>
      <c r="L72">
        <f t="shared" si="3"/>
        <v>4680</v>
      </c>
      <c r="M72">
        <v>10140</v>
      </c>
      <c r="N72">
        <v>10140</v>
      </c>
      <c r="O72">
        <v>10140</v>
      </c>
      <c r="P72" s="276">
        <v>0.29411764705882354</v>
      </c>
      <c r="Q72" s="276">
        <v>0.58823529411764708</v>
      </c>
      <c r="R72" s="276">
        <v>1</v>
      </c>
      <c r="S72" s="276">
        <v>3573.5294117647059</v>
      </c>
      <c r="T72" s="276">
        <v>7147.0588235294117</v>
      </c>
      <c r="U72" s="276">
        <v>12150</v>
      </c>
      <c r="V72">
        <v>0</v>
      </c>
      <c r="W72">
        <v>0</v>
      </c>
      <c r="X72">
        <v>1</v>
      </c>
      <c r="Y72">
        <v>0</v>
      </c>
      <c r="Z72">
        <v>0</v>
      </c>
      <c r="AB72">
        <v>16</v>
      </c>
      <c r="AC72">
        <v>0</v>
      </c>
      <c r="AD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195</v>
      </c>
      <c r="AO72">
        <v>0</v>
      </c>
      <c r="AR72" t="s">
        <v>109</v>
      </c>
    </row>
    <row r="73" spans="1:44" x14ac:dyDescent="0.3">
      <c r="A73" t="s">
        <v>110</v>
      </c>
      <c r="B73" t="s">
        <v>66</v>
      </c>
      <c r="C73">
        <v>2099</v>
      </c>
      <c r="D73">
        <f>VLOOKUP($C73,'[2]Summer 2023 School'!$B$3:$P$201,6,FALSE)</f>
        <v>22</v>
      </c>
      <c r="E73">
        <f>VLOOKUP($C73,'[2]Autumn 2023 School'!$B$3:$J$198,6,FALSE)</f>
        <v>18</v>
      </c>
      <c r="F73">
        <f>VLOOKUP($C73,'[2]Spring 2024 School'!$B$3:$G$202,6,FALSE)</f>
        <v>25</v>
      </c>
      <c r="G73">
        <v>0</v>
      </c>
      <c r="H73">
        <v>0</v>
      </c>
      <c r="I73">
        <v>0</v>
      </c>
      <c r="J73">
        <f t="shared" si="2"/>
        <v>4290</v>
      </c>
      <c r="K73">
        <f t="shared" si="2"/>
        <v>3510</v>
      </c>
      <c r="L73">
        <f t="shared" si="3"/>
        <v>4500</v>
      </c>
      <c r="M73">
        <v>11700</v>
      </c>
      <c r="N73">
        <v>11700</v>
      </c>
      <c r="O73">
        <v>11700</v>
      </c>
      <c r="P73" s="276">
        <v>0.42857142857142855</v>
      </c>
      <c r="Q73" s="276">
        <v>0.6</v>
      </c>
      <c r="R73" s="276">
        <v>0.8</v>
      </c>
      <c r="S73" s="276">
        <v>4082.1428571428569</v>
      </c>
      <c r="T73" s="276">
        <v>5715</v>
      </c>
      <c r="U73" s="276">
        <v>7620</v>
      </c>
      <c r="V73">
        <v>0</v>
      </c>
      <c r="W73">
        <v>0</v>
      </c>
      <c r="X73">
        <v>1</v>
      </c>
      <c r="Y73">
        <v>0</v>
      </c>
      <c r="Z73">
        <v>0</v>
      </c>
      <c r="AB73">
        <v>22</v>
      </c>
      <c r="AC73">
        <v>1</v>
      </c>
      <c r="AD73">
        <v>0</v>
      </c>
      <c r="AF73">
        <v>5</v>
      </c>
      <c r="AG73">
        <v>0</v>
      </c>
      <c r="AH73">
        <v>0</v>
      </c>
      <c r="AI73">
        <v>0</v>
      </c>
      <c r="AJ73">
        <v>975</v>
      </c>
      <c r="AK73">
        <v>0</v>
      </c>
      <c r="AL73">
        <v>0</v>
      </c>
      <c r="AM73">
        <v>0</v>
      </c>
      <c r="AN73">
        <v>195</v>
      </c>
      <c r="AO73">
        <v>0</v>
      </c>
      <c r="AR73" t="s">
        <v>110</v>
      </c>
    </row>
    <row r="74" spans="1:44" x14ac:dyDescent="0.3">
      <c r="A74" t="s">
        <v>111</v>
      </c>
      <c r="B74" t="s">
        <v>63</v>
      </c>
      <c r="C74">
        <v>2100</v>
      </c>
      <c r="D74">
        <f>VLOOKUP($C74,'[2]Summer 2023 School'!$B$3:$P$201,6,FALSE)</f>
        <v>15</v>
      </c>
      <c r="E74">
        <f>VLOOKUP($C74,'[2]Autumn 2023 School'!$B$3:$J$198,6,FALSE)</f>
        <v>17</v>
      </c>
      <c r="F74">
        <f>VLOOKUP($C74,'[2]Spring 2024 School'!$B$3:$G$202,6,FALSE)</f>
        <v>23</v>
      </c>
      <c r="G74">
        <v>0</v>
      </c>
      <c r="H74">
        <v>0</v>
      </c>
      <c r="I74">
        <v>0</v>
      </c>
      <c r="J74">
        <f t="shared" si="2"/>
        <v>2925</v>
      </c>
      <c r="K74">
        <f t="shared" si="2"/>
        <v>3315</v>
      </c>
      <c r="L74">
        <f t="shared" si="3"/>
        <v>4140</v>
      </c>
      <c r="M74">
        <v>15210</v>
      </c>
      <c r="N74">
        <v>15210</v>
      </c>
      <c r="O74">
        <v>15210</v>
      </c>
      <c r="P74" s="276">
        <v>0.61904761904761907</v>
      </c>
      <c r="Q74" s="276">
        <v>0.8571428571428571</v>
      </c>
      <c r="R74" s="276">
        <v>0.90476190476190477</v>
      </c>
      <c r="S74" s="276">
        <v>7159.2857142857147</v>
      </c>
      <c r="T74" s="276">
        <v>9912.8571428571431</v>
      </c>
      <c r="U74" s="276">
        <v>10463.571428571429</v>
      </c>
      <c r="V74">
        <v>0</v>
      </c>
      <c r="W74">
        <v>0</v>
      </c>
      <c r="X74">
        <v>0</v>
      </c>
      <c r="Y74">
        <v>0</v>
      </c>
      <c r="Z74">
        <v>0</v>
      </c>
      <c r="AB74">
        <v>7</v>
      </c>
      <c r="AC74">
        <v>0</v>
      </c>
      <c r="AD74">
        <v>10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R74" t="s">
        <v>111</v>
      </c>
    </row>
    <row r="75" spans="1:44" x14ac:dyDescent="0.3">
      <c r="A75" t="s">
        <v>112</v>
      </c>
      <c r="B75" t="s">
        <v>63</v>
      </c>
      <c r="C75">
        <v>2102</v>
      </c>
      <c r="D75">
        <f>VLOOKUP($C75,'[2]Summer 2023 School'!$B$3:$P$201,6,FALSE)</f>
        <v>28</v>
      </c>
      <c r="E75">
        <f>VLOOKUP($C75,'[2]Autumn 2023 School'!$B$3:$J$198,6,FALSE)</f>
        <v>28</v>
      </c>
      <c r="F75">
        <f>VLOOKUP($C75,'[2]Spring 2024 School'!$B$3:$G$202,6,FALSE)</f>
        <v>31</v>
      </c>
      <c r="G75">
        <v>0</v>
      </c>
      <c r="H75">
        <v>0</v>
      </c>
      <c r="I75">
        <v>0</v>
      </c>
      <c r="J75">
        <f t="shared" si="2"/>
        <v>5460</v>
      </c>
      <c r="K75">
        <f t="shared" si="2"/>
        <v>5460</v>
      </c>
      <c r="L75">
        <f t="shared" si="3"/>
        <v>5580</v>
      </c>
      <c r="M75">
        <v>15210</v>
      </c>
      <c r="N75">
        <v>15210</v>
      </c>
      <c r="O75">
        <v>15210</v>
      </c>
      <c r="P75" s="276">
        <v>0.61904761904761907</v>
      </c>
      <c r="Q75" s="276">
        <v>0.80952380952380953</v>
      </c>
      <c r="R75" s="276">
        <v>0.90476190476190477</v>
      </c>
      <c r="S75" s="276">
        <v>10910.714285714286</v>
      </c>
      <c r="T75" s="276">
        <v>14267.857142857143</v>
      </c>
      <c r="U75" s="276">
        <v>15946.428571428571</v>
      </c>
      <c r="V75">
        <v>0</v>
      </c>
      <c r="W75">
        <v>0</v>
      </c>
      <c r="X75">
        <v>0</v>
      </c>
      <c r="Y75">
        <v>0</v>
      </c>
      <c r="Z75">
        <v>0</v>
      </c>
      <c r="AB75">
        <v>11</v>
      </c>
      <c r="AC75">
        <v>0</v>
      </c>
      <c r="AD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R75" t="s">
        <v>112</v>
      </c>
    </row>
    <row r="76" spans="1:44" x14ac:dyDescent="0.3">
      <c r="A76" t="s">
        <v>113</v>
      </c>
      <c r="B76" t="s">
        <v>63</v>
      </c>
      <c r="C76">
        <v>2103</v>
      </c>
      <c r="D76">
        <f>VLOOKUP($C76,'[2]Summer 2023 School'!$B$3:$P$201,6,FALSE)</f>
        <v>58</v>
      </c>
      <c r="E76">
        <f>VLOOKUP($C76,'[2]Autumn 2023 School'!$B$3:$J$198,6,FALSE)</f>
        <v>36</v>
      </c>
      <c r="F76">
        <f>VLOOKUP($C76,'[2]Spring 2024 School'!$B$3:$G$202,6,FALSE)</f>
        <v>40</v>
      </c>
      <c r="G76">
        <v>0</v>
      </c>
      <c r="H76">
        <v>0</v>
      </c>
      <c r="I76">
        <v>0</v>
      </c>
      <c r="J76">
        <f t="shared" si="2"/>
        <v>11310</v>
      </c>
      <c r="K76">
        <f t="shared" si="2"/>
        <v>7020</v>
      </c>
      <c r="L76">
        <f t="shared" si="3"/>
        <v>7200</v>
      </c>
      <c r="M76">
        <v>23400</v>
      </c>
      <c r="N76">
        <v>23400</v>
      </c>
      <c r="O76">
        <v>23400</v>
      </c>
      <c r="P76" s="276">
        <v>3.5714285714285712E-2</v>
      </c>
      <c r="Q76" s="276">
        <v>0.39285714285714285</v>
      </c>
      <c r="R76" s="276">
        <v>0.7142857142857143</v>
      </c>
      <c r="S76" s="276">
        <v>896.25</v>
      </c>
      <c r="T76" s="276">
        <v>9858.75</v>
      </c>
      <c r="U76" s="276">
        <v>17925</v>
      </c>
      <c r="V76">
        <v>8</v>
      </c>
      <c r="W76">
        <v>0</v>
      </c>
      <c r="X76">
        <v>0</v>
      </c>
      <c r="Y76">
        <v>0</v>
      </c>
      <c r="Z76">
        <v>0</v>
      </c>
      <c r="AB76">
        <v>33</v>
      </c>
      <c r="AC76">
        <v>0</v>
      </c>
      <c r="AD76">
        <v>0</v>
      </c>
      <c r="AF76">
        <v>14</v>
      </c>
      <c r="AG76">
        <v>8</v>
      </c>
      <c r="AH76">
        <v>9</v>
      </c>
      <c r="AI76">
        <v>0</v>
      </c>
      <c r="AJ76">
        <v>2730</v>
      </c>
      <c r="AK76">
        <v>1560</v>
      </c>
      <c r="AL76">
        <v>1620</v>
      </c>
      <c r="AM76">
        <v>0</v>
      </c>
      <c r="AN76">
        <v>0</v>
      </c>
      <c r="AO76">
        <v>0</v>
      </c>
      <c r="AR76" t="s">
        <v>113</v>
      </c>
    </row>
    <row r="77" spans="1:44" x14ac:dyDescent="0.3">
      <c r="A77" t="s">
        <v>114</v>
      </c>
      <c r="B77" t="s">
        <v>66</v>
      </c>
      <c r="C77">
        <v>2108</v>
      </c>
      <c r="D77">
        <f>VLOOKUP($C77,'[2]Summer 2023 School'!$B$3:$P$201,6,FALSE)</f>
        <v>52</v>
      </c>
      <c r="E77">
        <f>VLOOKUP($C77,'[2]Autumn 2023 School'!$B$3:$J$198,6,FALSE)</f>
        <v>51</v>
      </c>
      <c r="F77">
        <f>VLOOKUP($C77,'[2]Spring 2024 School'!$B$3:$G$202,6,FALSE)</f>
        <v>52</v>
      </c>
      <c r="G77">
        <v>0</v>
      </c>
      <c r="H77">
        <v>0</v>
      </c>
      <c r="I77">
        <v>0</v>
      </c>
      <c r="J77">
        <f t="shared" si="2"/>
        <v>10140</v>
      </c>
      <c r="K77">
        <f t="shared" si="2"/>
        <v>9945</v>
      </c>
      <c r="L77">
        <f t="shared" si="3"/>
        <v>9360</v>
      </c>
      <c r="M77">
        <v>20280</v>
      </c>
      <c r="N77">
        <v>20280</v>
      </c>
      <c r="O77">
        <v>20280</v>
      </c>
      <c r="P77" s="276">
        <v>0</v>
      </c>
      <c r="Q77" s="276">
        <v>0.64179104477611937</v>
      </c>
      <c r="R77" s="276">
        <v>0.86567164179104472</v>
      </c>
      <c r="S77" s="276">
        <v>0</v>
      </c>
      <c r="T77" s="276">
        <v>25289.776119402984</v>
      </c>
      <c r="U77" s="276">
        <v>34111.791044776117</v>
      </c>
      <c r="V77">
        <v>0</v>
      </c>
      <c r="W77">
        <v>0</v>
      </c>
      <c r="X77">
        <v>0</v>
      </c>
      <c r="Y77">
        <v>0</v>
      </c>
      <c r="Z77">
        <v>0</v>
      </c>
      <c r="AB77">
        <v>22</v>
      </c>
      <c r="AC77">
        <v>0</v>
      </c>
      <c r="AD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R77" t="s">
        <v>114</v>
      </c>
    </row>
    <row r="78" spans="1:44" x14ac:dyDescent="0.3">
      <c r="A78" t="s">
        <v>115</v>
      </c>
      <c r="B78" t="s">
        <v>63</v>
      </c>
      <c r="C78">
        <v>2109</v>
      </c>
      <c r="D78">
        <f>VLOOKUP($C78,'[2]Summer 2023 School'!$B$3:$P$201,6,FALSE)</f>
        <v>21</v>
      </c>
      <c r="E78">
        <f>VLOOKUP($C78,'[2]Autumn 2023 School'!$B$3:$J$198,6,FALSE)</f>
        <v>21</v>
      </c>
      <c r="F78">
        <f>VLOOKUP($C78,'[2]Spring 2024 School'!$B$3:$G$202,6,FALSE)</f>
        <v>22</v>
      </c>
      <c r="G78">
        <v>0</v>
      </c>
      <c r="H78">
        <v>0</v>
      </c>
      <c r="I78">
        <v>0</v>
      </c>
      <c r="J78">
        <f t="shared" si="2"/>
        <v>4095</v>
      </c>
      <c r="K78">
        <f t="shared" si="2"/>
        <v>4095</v>
      </c>
      <c r="L78">
        <f t="shared" si="3"/>
        <v>3960</v>
      </c>
      <c r="M78">
        <v>15210</v>
      </c>
      <c r="N78">
        <v>15210</v>
      </c>
      <c r="O78">
        <v>15210</v>
      </c>
      <c r="P78" s="276">
        <v>0.6428571428571429</v>
      </c>
      <c r="Q78" s="276">
        <v>0.7142857142857143</v>
      </c>
      <c r="R78" s="276">
        <v>0.9285714285714286</v>
      </c>
      <c r="S78" s="276">
        <v>6017.1428571428578</v>
      </c>
      <c r="T78" s="276">
        <v>6685.7142857142862</v>
      </c>
      <c r="U78" s="276">
        <v>8691.4285714285725</v>
      </c>
      <c r="V78">
        <v>0</v>
      </c>
      <c r="W78">
        <v>0</v>
      </c>
      <c r="X78">
        <v>0</v>
      </c>
      <c r="Y78">
        <v>0</v>
      </c>
      <c r="Z78">
        <v>0</v>
      </c>
      <c r="AB78">
        <v>13</v>
      </c>
      <c r="AC78">
        <v>0</v>
      </c>
      <c r="AD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R78" t="s">
        <v>115</v>
      </c>
    </row>
    <row r="79" spans="1:44" x14ac:dyDescent="0.3">
      <c r="A79" t="s">
        <v>116</v>
      </c>
      <c r="B79" t="s">
        <v>63</v>
      </c>
      <c r="C79">
        <v>2110</v>
      </c>
      <c r="D79">
        <f>VLOOKUP($C79,'[2]Summer 2023 School'!$B$3:$P$201,6,FALSE)</f>
        <v>75</v>
      </c>
      <c r="E79">
        <f>VLOOKUP($C79,'[2]Autumn 2023 School'!$B$3:$J$198,6,FALSE)</f>
        <v>46</v>
      </c>
      <c r="F79">
        <f>VLOOKUP($C79,'[2]Spring 2024 School'!$B$3:$G$202,6,FALSE)</f>
        <v>57</v>
      </c>
      <c r="G79">
        <v>0</v>
      </c>
      <c r="H79">
        <v>0</v>
      </c>
      <c r="I79">
        <v>0</v>
      </c>
      <c r="J79">
        <f t="shared" si="2"/>
        <v>14625</v>
      </c>
      <c r="K79">
        <f t="shared" si="2"/>
        <v>8970</v>
      </c>
      <c r="L79">
        <f t="shared" si="3"/>
        <v>10260</v>
      </c>
      <c r="M79">
        <v>15210</v>
      </c>
      <c r="N79">
        <v>15210</v>
      </c>
      <c r="O79">
        <v>15210</v>
      </c>
      <c r="P79" s="276">
        <v>7.9365079365079361E-2</v>
      </c>
      <c r="Q79" s="276">
        <v>9.5238095238095233E-2</v>
      </c>
      <c r="R79" s="276">
        <v>0.58730158730158732</v>
      </c>
      <c r="S79" s="276">
        <v>3172.6190476190473</v>
      </c>
      <c r="T79" s="276">
        <v>3807.1428571428569</v>
      </c>
      <c r="U79" s="276">
        <v>23477.380952380954</v>
      </c>
      <c r="V79">
        <v>0</v>
      </c>
      <c r="W79">
        <v>0</v>
      </c>
      <c r="X79">
        <v>13</v>
      </c>
      <c r="Y79">
        <v>0</v>
      </c>
      <c r="Z79">
        <v>0</v>
      </c>
      <c r="AB79">
        <v>23</v>
      </c>
      <c r="AC79">
        <v>0</v>
      </c>
      <c r="AD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2535</v>
      </c>
      <c r="AO79">
        <v>0</v>
      </c>
      <c r="AR79" t="s">
        <v>116</v>
      </c>
    </row>
    <row r="80" spans="1:44" x14ac:dyDescent="0.3">
      <c r="A80" t="s">
        <v>117</v>
      </c>
      <c r="B80" t="s">
        <v>66</v>
      </c>
      <c r="C80">
        <v>2115</v>
      </c>
      <c r="D80">
        <f>VLOOKUP($C80,'[2]Summer 2023 School'!$B$3:$P$201,6,FALSE)</f>
        <v>39</v>
      </c>
      <c r="E80">
        <f>VLOOKUP($C80,'[2]Autumn 2023 School'!$B$3:$J$198,6,FALSE)</f>
        <v>19</v>
      </c>
      <c r="F80">
        <f>VLOOKUP($C80,'[2]Spring 2024 School'!$B$3:$G$202,6,FALSE)</f>
        <v>29</v>
      </c>
      <c r="G80">
        <v>0</v>
      </c>
      <c r="H80">
        <v>0</v>
      </c>
      <c r="I80">
        <v>0</v>
      </c>
      <c r="J80">
        <f t="shared" si="2"/>
        <v>7605</v>
      </c>
      <c r="K80">
        <f t="shared" si="2"/>
        <v>3705</v>
      </c>
      <c r="L80">
        <f t="shared" si="3"/>
        <v>5220</v>
      </c>
      <c r="M80">
        <v>20280</v>
      </c>
      <c r="N80">
        <v>20280</v>
      </c>
      <c r="O80">
        <v>20280</v>
      </c>
      <c r="P80" s="276">
        <v>0.22222222222222221</v>
      </c>
      <c r="Q80" s="276">
        <v>0.52777777777777779</v>
      </c>
      <c r="R80" s="276">
        <v>0.55555555555555558</v>
      </c>
      <c r="S80" s="276">
        <v>4506.6666666666661</v>
      </c>
      <c r="T80" s="276">
        <v>10703.333333333334</v>
      </c>
      <c r="U80" s="276">
        <v>11266.666666666668</v>
      </c>
      <c r="V80">
        <v>0</v>
      </c>
      <c r="W80">
        <v>0</v>
      </c>
      <c r="X80">
        <v>0</v>
      </c>
      <c r="Y80">
        <v>0</v>
      </c>
      <c r="Z80">
        <v>0</v>
      </c>
      <c r="AB80">
        <v>20</v>
      </c>
      <c r="AC80">
        <v>0</v>
      </c>
      <c r="AD80">
        <v>0</v>
      </c>
      <c r="AF80">
        <v>9</v>
      </c>
      <c r="AG80">
        <v>5</v>
      </c>
      <c r="AH80">
        <v>7</v>
      </c>
      <c r="AI80">
        <v>0</v>
      </c>
      <c r="AJ80">
        <v>1755</v>
      </c>
      <c r="AK80">
        <v>975</v>
      </c>
      <c r="AL80">
        <v>1260</v>
      </c>
      <c r="AM80">
        <v>0</v>
      </c>
      <c r="AN80">
        <v>0</v>
      </c>
      <c r="AO80">
        <v>0</v>
      </c>
      <c r="AR80" t="s">
        <v>117</v>
      </c>
    </row>
    <row r="81" spans="1:44" x14ac:dyDescent="0.3">
      <c r="A81" t="s">
        <v>118</v>
      </c>
      <c r="B81" t="s">
        <v>63</v>
      </c>
      <c r="C81">
        <v>2117</v>
      </c>
      <c r="D81">
        <f>VLOOKUP($C81,'[2]Summer 2023 School'!$B$3:$P$201,6,FALSE)</f>
        <v>53</v>
      </c>
      <c r="E81">
        <f>VLOOKUP($C81,'[2]Autumn 2023 School'!$B$3:$J$198,6,FALSE)</f>
        <v>27</v>
      </c>
      <c r="F81">
        <f>VLOOKUP($C81,'[2]Spring 2024 School'!$B$3:$G$202,6,FALSE)</f>
        <v>37</v>
      </c>
      <c r="G81">
        <v>0</v>
      </c>
      <c r="H81">
        <v>0</v>
      </c>
      <c r="I81">
        <v>0</v>
      </c>
      <c r="J81">
        <f t="shared" si="2"/>
        <v>10335</v>
      </c>
      <c r="K81">
        <f t="shared" si="2"/>
        <v>5265</v>
      </c>
      <c r="L81">
        <f t="shared" si="3"/>
        <v>6660</v>
      </c>
      <c r="M81">
        <v>10140</v>
      </c>
      <c r="N81">
        <v>10140</v>
      </c>
      <c r="O81">
        <v>10140</v>
      </c>
      <c r="P81" s="276">
        <v>4.6511627906976744E-2</v>
      </c>
      <c r="Q81" s="276">
        <v>0.2558139534883721</v>
      </c>
      <c r="R81" s="276">
        <v>1</v>
      </c>
      <c r="S81" s="276">
        <v>733.25581395348831</v>
      </c>
      <c r="T81" s="276">
        <v>4032.9069767441861</v>
      </c>
      <c r="U81" s="276">
        <v>15765</v>
      </c>
      <c r="V81">
        <v>0</v>
      </c>
      <c r="W81">
        <v>4</v>
      </c>
      <c r="X81">
        <v>5</v>
      </c>
      <c r="Y81">
        <v>8</v>
      </c>
      <c r="Z81">
        <v>0</v>
      </c>
      <c r="AB81">
        <v>5</v>
      </c>
      <c r="AC81">
        <v>0</v>
      </c>
      <c r="AD81">
        <v>8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780</v>
      </c>
      <c r="AN81">
        <v>975</v>
      </c>
      <c r="AO81">
        <v>1440</v>
      </c>
      <c r="AR81" t="s">
        <v>118</v>
      </c>
    </row>
    <row r="82" spans="1:44" x14ac:dyDescent="0.3">
      <c r="A82" t="s">
        <v>119</v>
      </c>
      <c r="B82" t="s">
        <v>66</v>
      </c>
      <c r="C82">
        <v>2119</v>
      </c>
      <c r="D82">
        <f>VLOOKUP($C82,'[2]Summer 2023 School'!$B$3:$P$201,6,FALSE)</f>
        <v>39</v>
      </c>
      <c r="E82">
        <f>VLOOKUP($C82,'[2]Autumn 2023 School'!$B$3:$J$198,6,FALSE)</f>
        <v>27</v>
      </c>
      <c r="F82">
        <f>VLOOKUP($C82,'[2]Spring 2024 School'!$B$3:$G$202,6,FALSE)</f>
        <v>26</v>
      </c>
      <c r="G82">
        <v>0</v>
      </c>
      <c r="H82">
        <v>0</v>
      </c>
      <c r="I82">
        <v>0</v>
      </c>
      <c r="J82">
        <f t="shared" si="2"/>
        <v>7605</v>
      </c>
      <c r="K82">
        <f t="shared" si="2"/>
        <v>5265</v>
      </c>
      <c r="L82">
        <f t="shared" si="3"/>
        <v>4680</v>
      </c>
      <c r="M82">
        <v>10140</v>
      </c>
      <c r="N82">
        <v>10140</v>
      </c>
      <c r="O82">
        <v>10140</v>
      </c>
      <c r="P82" s="276">
        <v>2.7027027027027029E-2</v>
      </c>
      <c r="Q82" s="276">
        <v>5.4054054054054057E-2</v>
      </c>
      <c r="R82" s="276">
        <v>0.48648648648648651</v>
      </c>
      <c r="S82" s="276">
        <v>590.27027027027032</v>
      </c>
      <c r="T82" s="276">
        <v>1180.5405405405406</v>
      </c>
      <c r="U82" s="276">
        <v>10624.864864864865</v>
      </c>
      <c r="V82">
        <v>3</v>
      </c>
      <c r="W82">
        <v>0</v>
      </c>
      <c r="X82">
        <v>0</v>
      </c>
      <c r="Y82">
        <v>0</v>
      </c>
      <c r="Z82">
        <v>0</v>
      </c>
      <c r="AB82">
        <v>14</v>
      </c>
      <c r="AC82">
        <v>0</v>
      </c>
      <c r="AD82">
        <v>0</v>
      </c>
      <c r="AF82">
        <v>7</v>
      </c>
      <c r="AG82">
        <v>3</v>
      </c>
      <c r="AH82">
        <v>5</v>
      </c>
      <c r="AI82">
        <v>0</v>
      </c>
      <c r="AJ82">
        <v>1365</v>
      </c>
      <c r="AK82">
        <v>585</v>
      </c>
      <c r="AL82">
        <v>900</v>
      </c>
      <c r="AM82">
        <v>0</v>
      </c>
      <c r="AN82">
        <v>0</v>
      </c>
      <c r="AO82">
        <v>0</v>
      </c>
      <c r="AR82" t="s">
        <v>119</v>
      </c>
    </row>
    <row r="83" spans="1:44" x14ac:dyDescent="0.3">
      <c r="A83" t="s">
        <v>120</v>
      </c>
      <c r="B83" t="s">
        <v>63</v>
      </c>
      <c r="C83">
        <v>2121</v>
      </c>
      <c r="D83">
        <f>VLOOKUP($C83,'[2]Summer 2023 School'!$B$3:$P$201,6,FALSE)</f>
        <v>34</v>
      </c>
      <c r="E83">
        <f>VLOOKUP($C83,'[2]Autumn 2023 School'!$B$3:$J$198,6,FALSE)</f>
        <v>20</v>
      </c>
      <c r="F83">
        <f>VLOOKUP($C83,'[2]Spring 2024 School'!$B$3:$G$202,6,FALSE)</f>
        <v>22</v>
      </c>
      <c r="G83">
        <v>0</v>
      </c>
      <c r="H83">
        <v>0</v>
      </c>
      <c r="I83">
        <v>0</v>
      </c>
      <c r="J83">
        <f t="shared" si="2"/>
        <v>6630</v>
      </c>
      <c r="K83">
        <f t="shared" si="2"/>
        <v>3900</v>
      </c>
      <c r="L83">
        <f t="shared" si="3"/>
        <v>3960</v>
      </c>
      <c r="M83">
        <v>15210</v>
      </c>
      <c r="N83">
        <v>15210</v>
      </c>
      <c r="O83">
        <v>15210</v>
      </c>
      <c r="P83" s="276">
        <v>0.83333333333333337</v>
      </c>
      <c r="Q83" s="276">
        <v>1</v>
      </c>
      <c r="R83" s="276">
        <v>1</v>
      </c>
      <c r="S83" s="276">
        <v>13575</v>
      </c>
      <c r="T83" s="276">
        <v>16290</v>
      </c>
      <c r="U83" s="276">
        <v>16290</v>
      </c>
      <c r="V83">
        <v>27</v>
      </c>
      <c r="W83">
        <v>0</v>
      </c>
      <c r="X83">
        <v>0</v>
      </c>
      <c r="Y83">
        <v>0</v>
      </c>
      <c r="Z83">
        <v>0</v>
      </c>
      <c r="AB83">
        <v>0</v>
      </c>
      <c r="AC83">
        <v>0</v>
      </c>
      <c r="AD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R83" t="s">
        <v>120</v>
      </c>
    </row>
    <row r="84" spans="1:44" x14ac:dyDescent="0.3">
      <c r="A84" t="s">
        <v>121</v>
      </c>
      <c r="B84" t="s">
        <v>63</v>
      </c>
      <c r="C84">
        <v>2122</v>
      </c>
      <c r="D84">
        <f>VLOOKUP($C84,'[2]Summer 2023 School'!$B$3:$P$201,6,FALSE)</f>
        <v>87</v>
      </c>
      <c r="E84">
        <f>VLOOKUP($C84,'[2]Autumn 2023 School'!$B$3:$J$198,6,FALSE)</f>
        <v>48</v>
      </c>
      <c r="F84">
        <f>VLOOKUP($C84,'[2]Spring 2024 School'!$B$3:$G$202,6,FALSE)</f>
        <v>63</v>
      </c>
      <c r="G84">
        <v>0</v>
      </c>
      <c r="H84">
        <v>0</v>
      </c>
      <c r="I84">
        <v>0</v>
      </c>
      <c r="J84">
        <f t="shared" si="2"/>
        <v>16965</v>
      </c>
      <c r="K84">
        <f t="shared" si="2"/>
        <v>9360</v>
      </c>
      <c r="L84">
        <f t="shared" si="3"/>
        <v>11340</v>
      </c>
      <c r="M84">
        <v>20280</v>
      </c>
      <c r="N84">
        <v>20280</v>
      </c>
      <c r="O84">
        <v>20280</v>
      </c>
      <c r="P84" s="276">
        <v>3.0303030303030304E-2</v>
      </c>
      <c r="Q84" s="276">
        <v>0.27272727272727271</v>
      </c>
      <c r="R84" s="276">
        <v>0.81818181818181823</v>
      </c>
      <c r="S84" s="276">
        <v>885.90909090909088</v>
      </c>
      <c r="T84" s="276">
        <v>7973.181818181818</v>
      </c>
      <c r="U84" s="276">
        <v>23919.545454545456</v>
      </c>
      <c r="V84">
        <v>0</v>
      </c>
      <c r="W84">
        <v>0</v>
      </c>
      <c r="X84">
        <v>0</v>
      </c>
      <c r="Y84">
        <v>0</v>
      </c>
      <c r="Z84">
        <v>0</v>
      </c>
      <c r="AB84">
        <v>0</v>
      </c>
      <c r="AC84">
        <v>0</v>
      </c>
      <c r="AD84">
        <v>0</v>
      </c>
      <c r="AF84">
        <v>1</v>
      </c>
      <c r="AG84">
        <v>0</v>
      </c>
      <c r="AH84">
        <v>0</v>
      </c>
      <c r="AI84">
        <v>0</v>
      </c>
      <c r="AJ84">
        <v>195</v>
      </c>
      <c r="AK84">
        <v>0</v>
      </c>
      <c r="AL84">
        <v>0</v>
      </c>
      <c r="AM84">
        <v>0</v>
      </c>
      <c r="AN84">
        <v>0</v>
      </c>
      <c r="AO84">
        <v>0</v>
      </c>
      <c r="AR84" t="s">
        <v>121</v>
      </c>
    </row>
    <row r="85" spans="1:44" x14ac:dyDescent="0.3">
      <c r="A85" t="s">
        <v>122</v>
      </c>
      <c r="B85" t="s">
        <v>66</v>
      </c>
      <c r="C85">
        <v>2127</v>
      </c>
      <c r="D85">
        <f>VLOOKUP($C85,'[2]Summer 2023 School'!$B$3:$P$201,6,FALSE)</f>
        <v>41</v>
      </c>
      <c r="E85">
        <f>VLOOKUP($C85,'[2]Autumn 2023 School'!$B$3:$J$198,6,FALSE)</f>
        <v>39</v>
      </c>
      <c r="F85">
        <f>VLOOKUP($C85,'[2]Spring 2024 School'!$B$3:$G$202,6,FALSE)</f>
        <v>42</v>
      </c>
      <c r="G85">
        <v>0</v>
      </c>
      <c r="H85">
        <v>0</v>
      </c>
      <c r="I85">
        <v>0</v>
      </c>
      <c r="J85">
        <f t="shared" si="2"/>
        <v>7995</v>
      </c>
      <c r="K85">
        <f t="shared" si="2"/>
        <v>7605</v>
      </c>
      <c r="L85">
        <f t="shared" si="3"/>
        <v>7560</v>
      </c>
      <c r="M85">
        <v>20280</v>
      </c>
      <c r="N85">
        <v>20280</v>
      </c>
      <c r="O85">
        <v>20280</v>
      </c>
      <c r="P85" s="276">
        <v>0.2857142857142857</v>
      </c>
      <c r="Q85" s="276">
        <v>0.6428571428571429</v>
      </c>
      <c r="R85" s="276">
        <v>0.95238095238095233</v>
      </c>
      <c r="S85" s="276">
        <v>6390</v>
      </c>
      <c r="T85" s="276">
        <v>14377.500000000002</v>
      </c>
      <c r="U85" s="276">
        <v>21300</v>
      </c>
      <c r="V85">
        <v>2</v>
      </c>
      <c r="W85">
        <v>0</v>
      </c>
      <c r="X85">
        <v>1</v>
      </c>
      <c r="Y85">
        <v>0</v>
      </c>
      <c r="Z85">
        <v>0</v>
      </c>
      <c r="AB85">
        <v>12</v>
      </c>
      <c r="AC85">
        <v>0</v>
      </c>
      <c r="AD85">
        <v>0</v>
      </c>
      <c r="AF85">
        <v>5</v>
      </c>
      <c r="AG85">
        <v>11</v>
      </c>
      <c r="AH85">
        <v>12</v>
      </c>
      <c r="AI85">
        <v>0</v>
      </c>
      <c r="AJ85">
        <v>975</v>
      </c>
      <c r="AK85">
        <v>2145</v>
      </c>
      <c r="AL85">
        <v>2160</v>
      </c>
      <c r="AM85">
        <v>0</v>
      </c>
      <c r="AN85">
        <v>195</v>
      </c>
      <c r="AO85">
        <v>0</v>
      </c>
      <c r="AR85" t="s">
        <v>122</v>
      </c>
    </row>
    <row r="86" spans="1:44" x14ac:dyDescent="0.3">
      <c r="A86" t="s">
        <v>123</v>
      </c>
      <c r="B86" t="s">
        <v>63</v>
      </c>
      <c r="C86">
        <v>2132</v>
      </c>
      <c r="D86">
        <f>VLOOKUP($C86,'[2]Summer 2023 School'!$B$3:$P$201,6,FALSE)</f>
        <v>52</v>
      </c>
      <c r="E86">
        <f>VLOOKUP($C86,'[2]Autumn 2023 School'!$B$3:$J$198,6,FALSE)</f>
        <v>38</v>
      </c>
      <c r="F86">
        <f>VLOOKUP($C86,'[2]Spring 2024 School'!$B$3:$G$202,6,FALSE)</f>
        <v>52</v>
      </c>
      <c r="G86">
        <v>0</v>
      </c>
      <c r="H86">
        <v>0</v>
      </c>
      <c r="I86">
        <v>0</v>
      </c>
      <c r="J86">
        <f t="shared" si="2"/>
        <v>10140</v>
      </c>
      <c r="K86">
        <f t="shared" si="2"/>
        <v>7410</v>
      </c>
      <c r="L86">
        <f t="shared" si="3"/>
        <v>9360</v>
      </c>
      <c r="M86">
        <v>10140</v>
      </c>
      <c r="N86">
        <v>10140</v>
      </c>
      <c r="O86">
        <v>10140</v>
      </c>
      <c r="P86" s="276">
        <v>0</v>
      </c>
      <c r="Q86" s="276">
        <v>0.25</v>
      </c>
      <c r="R86" s="276">
        <v>1</v>
      </c>
      <c r="S86" s="276">
        <v>0</v>
      </c>
      <c r="T86" s="276">
        <v>6142.5</v>
      </c>
      <c r="U86" s="276">
        <v>24570</v>
      </c>
      <c r="V86">
        <v>0</v>
      </c>
      <c r="W86">
        <v>0</v>
      </c>
      <c r="X86">
        <v>0</v>
      </c>
      <c r="Y86">
        <v>0</v>
      </c>
      <c r="Z86">
        <v>0</v>
      </c>
      <c r="AB86">
        <v>3</v>
      </c>
      <c r="AC86">
        <v>0</v>
      </c>
      <c r="AD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R86" t="s">
        <v>123</v>
      </c>
    </row>
    <row r="87" spans="1:44" x14ac:dyDescent="0.3">
      <c r="A87" t="s">
        <v>124</v>
      </c>
      <c r="B87" t="s">
        <v>63</v>
      </c>
      <c r="C87">
        <v>2194</v>
      </c>
      <c r="D87">
        <f>VLOOKUP($C87,'[2]Summer 2023 School'!$B$3:$P$201,6,FALSE)</f>
        <v>47</v>
      </c>
      <c r="E87">
        <f>VLOOKUP($C87,'[2]Autumn 2023 School'!$B$3:$J$198,6,FALSE)</f>
        <v>38</v>
      </c>
      <c r="F87">
        <f>VLOOKUP($C87,'[2]Spring 2024 School'!$B$3:$G$202,6,FALSE)</f>
        <v>50</v>
      </c>
      <c r="G87">
        <v>0</v>
      </c>
      <c r="H87">
        <v>0</v>
      </c>
      <c r="I87">
        <v>0</v>
      </c>
      <c r="J87">
        <f t="shared" si="2"/>
        <v>9165</v>
      </c>
      <c r="K87">
        <f t="shared" si="2"/>
        <v>7410</v>
      </c>
      <c r="L87">
        <f t="shared" si="3"/>
        <v>9000</v>
      </c>
      <c r="M87">
        <v>15210</v>
      </c>
      <c r="N87">
        <v>15210</v>
      </c>
      <c r="O87">
        <v>15210</v>
      </c>
      <c r="P87" s="276">
        <v>0</v>
      </c>
      <c r="Q87" s="276">
        <v>8.3333333333333329E-2</v>
      </c>
      <c r="R87" s="276">
        <v>0.47222222222222221</v>
      </c>
      <c r="S87" s="276">
        <v>0</v>
      </c>
      <c r="T87" s="276">
        <v>1901.25</v>
      </c>
      <c r="U87" s="276">
        <v>10773.75</v>
      </c>
      <c r="V87">
        <v>0</v>
      </c>
      <c r="W87">
        <v>0</v>
      </c>
      <c r="X87">
        <v>0</v>
      </c>
      <c r="Y87">
        <v>0</v>
      </c>
      <c r="Z87">
        <v>0</v>
      </c>
      <c r="AB87">
        <v>10</v>
      </c>
      <c r="AC87">
        <v>0</v>
      </c>
      <c r="AD87">
        <v>0</v>
      </c>
      <c r="AF87">
        <v>4</v>
      </c>
      <c r="AG87">
        <v>0</v>
      </c>
      <c r="AH87">
        <v>0</v>
      </c>
      <c r="AI87">
        <v>0</v>
      </c>
      <c r="AJ87">
        <v>780</v>
      </c>
      <c r="AK87">
        <v>0</v>
      </c>
      <c r="AL87">
        <v>0</v>
      </c>
      <c r="AM87">
        <v>0</v>
      </c>
      <c r="AN87">
        <v>0</v>
      </c>
      <c r="AO87">
        <v>0</v>
      </c>
      <c r="AR87" t="s">
        <v>124</v>
      </c>
    </row>
    <row r="88" spans="1:44" x14ac:dyDescent="0.3">
      <c r="A88" t="s">
        <v>125</v>
      </c>
      <c r="B88" t="s">
        <v>63</v>
      </c>
      <c r="C88">
        <v>2136</v>
      </c>
      <c r="D88">
        <f>VLOOKUP($C88,'[2]Summer 2023 School'!$B$3:$P$201,6,FALSE)</f>
        <v>32</v>
      </c>
      <c r="E88">
        <f>VLOOKUP($C88,'[2]Autumn 2023 School'!$B$3:$J$198,6,FALSE)</f>
        <v>34</v>
      </c>
      <c r="F88">
        <f>VLOOKUP($C88,'[2]Spring 2024 School'!$B$3:$G$202,6,FALSE)</f>
        <v>37</v>
      </c>
      <c r="G88">
        <v>0</v>
      </c>
      <c r="H88">
        <v>0</v>
      </c>
      <c r="I88">
        <v>0</v>
      </c>
      <c r="J88">
        <f t="shared" si="2"/>
        <v>6240</v>
      </c>
      <c r="K88">
        <f t="shared" si="2"/>
        <v>6630</v>
      </c>
      <c r="L88">
        <f t="shared" si="3"/>
        <v>6660</v>
      </c>
      <c r="M88">
        <v>10140</v>
      </c>
      <c r="N88">
        <v>10140</v>
      </c>
      <c r="O88">
        <v>10140</v>
      </c>
      <c r="P88" s="276">
        <v>0.375</v>
      </c>
      <c r="Q88" s="276">
        <v>0.47499999999999998</v>
      </c>
      <c r="R88" s="276">
        <v>0.75</v>
      </c>
      <c r="S88" s="276">
        <v>7683.75</v>
      </c>
      <c r="T88" s="276">
        <v>9732.75</v>
      </c>
      <c r="U88" s="276">
        <v>15367.5</v>
      </c>
      <c r="V88">
        <v>18</v>
      </c>
      <c r="W88">
        <v>0</v>
      </c>
      <c r="X88">
        <v>0</v>
      </c>
      <c r="Y88">
        <v>0</v>
      </c>
      <c r="Z88">
        <v>0</v>
      </c>
      <c r="AB88">
        <v>0</v>
      </c>
      <c r="AC88">
        <v>0</v>
      </c>
      <c r="AD88">
        <v>0</v>
      </c>
      <c r="AF88">
        <v>15</v>
      </c>
      <c r="AG88">
        <v>7</v>
      </c>
      <c r="AH88">
        <v>8</v>
      </c>
      <c r="AI88">
        <v>0</v>
      </c>
      <c r="AJ88">
        <v>2925</v>
      </c>
      <c r="AK88">
        <v>1365</v>
      </c>
      <c r="AL88">
        <v>1440</v>
      </c>
      <c r="AM88">
        <v>0</v>
      </c>
      <c r="AN88">
        <v>0</v>
      </c>
      <c r="AO88">
        <v>0</v>
      </c>
      <c r="AR88" t="s">
        <v>125</v>
      </c>
    </row>
    <row r="89" spans="1:44" x14ac:dyDescent="0.3">
      <c r="A89" t="s">
        <v>126</v>
      </c>
      <c r="B89" t="s">
        <v>63</v>
      </c>
      <c r="C89">
        <v>2138</v>
      </c>
      <c r="D89">
        <f>VLOOKUP($C89,'[2]Summer 2023 School'!$B$3:$P$201,6,FALSE)</f>
        <v>49</v>
      </c>
      <c r="E89">
        <f>VLOOKUP($C89,'[2]Autumn 2023 School'!$B$3:$J$198,6,FALSE)</f>
        <v>30</v>
      </c>
      <c r="F89">
        <f>VLOOKUP($C89,'[2]Spring 2024 School'!$B$3:$G$202,6,FALSE)</f>
        <v>38</v>
      </c>
      <c r="G89">
        <v>0</v>
      </c>
      <c r="H89">
        <v>0</v>
      </c>
      <c r="I89">
        <v>0</v>
      </c>
      <c r="J89">
        <f t="shared" si="2"/>
        <v>9555</v>
      </c>
      <c r="K89">
        <f t="shared" si="2"/>
        <v>5850</v>
      </c>
      <c r="L89">
        <f t="shared" si="3"/>
        <v>6840</v>
      </c>
      <c r="M89">
        <v>11700</v>
      </c>
      <c r="N89">
        <v>11700</v>
      </c>
      <c r="O89">
        <v>11700</v>
      </c>
      <c r="P89" s="276">
        <v>0</v>
      </c>
      <c r="Q89" s="276">
        <v>8.3333333333333329E-2</v>
      </c>
      <c r="R89" s="276">
        <v>0.29166666666666669</v>
      </c>
      <c r="S89" s="276">
        <v>0</v>
      </c>
      <c r="T89" s="276">
        <v>1326.25</v>
      </c>
      <c r="U89" s="276">
        <v>4641.875</v>
      </c>
      <c r="V89">
        <v>8</v>
      </c>
      <c r="W89">
        <v>0</v>
      </c>
      <c r="X89">
        <v>0</v>
      </c>
      <c r="Y89">
        <v>0</v>
      </c>
      <c r="Z89">
        <v>0</v>
      </c>
      <c r="AB89">
        <v>0</v>
      </c>
      <c r="AC89">
        <v>0</v>
      </c>
      <c r="AD89">
        <v>0</v>
      </c>
      <c r="AF89">
        <v>0</v>
      </c>
      <c r="AG89">
        <v>4</v>
      </c>
      <c r="AH89">
        <v>7</v>
      </c>
      <c r="AI89">
        <v>0</v>
      </c>
      <c r="AJ89">
        <v>0</v>
      </c>
      <c r="AK89">
        <v>780</v>
      </c>
      <c r="AL89">
        <v>1260</v>
      </c>
      <c r="AM89">
        <v>0</v>
      </c>
      <c r="AN89">
        <v>0</v>
      </c>
      <c r="AO89">
        <v>0</v>
      </c>
      <c r="AR89" t="s">
        <v>126</v>
      </c>
    </row>
    <row r="90" spans="1:44" x14ac:dyDescent="0.3">
      <c r="A90" t="s">
        <v>127</v>
      </c>
      <c r="B90" t="s">
        <v>63</v>
      </c>
      <c r="C90">
        <v>2141</v>
      </c>
      <c r="D90">
        <f>VLOOKUP($C90,'[2]Summer 2023 School'!$B$3:$P$201,6,FALSE)</f>
        <v>18</v>
      </c>
      <c r="E90">
        <f>VLOOKUP($C90,'[2]Autumn 2023 School'!$B$3:$J$198,6,FALSE)</f>
        <v>17</v>
      </c>
      <c r="F90">
        <f>VLOOKUP($C90,'[2]Spring 2024 School'!$B$3:$G$202,6,FALSE)</f>
        <v>18</v>
      </c>
      <c r="G90">
        <v>0</v>
      </c>
      <c r="H90">
        <v>0</v>
      </c>
      <c r="I90">
        <v>0</v>
      </c>
      <c r="J90">
        <f t="shared" si="2"/>
        <v>3510</v>
      </c>
      <c r="K90">
        <f t="shared" si="2"/>
        <v>3315</v>
      </c>
      <c r="L90">
        <f t="shared" si="3"/>
        <v>3240</v>
      </c>
      <c r="M90">
        <v>10140</v>
      </c>
      <c r="N90">
        <v>10140</v>
      </c>
      <c r="O90">
        <v>10140</v>
      </c>
      <c r="P90" s="276">
        <v>0.8571428571428571</v>
      </c>
      <c r="Q90" s="276">
        <v>0.8571428571428571</v>
      </c>
      <c r="R90" s="276">
        <v>0.8571428571428571</v>
      </c>
      <c r="S90" s="276">
        <v>9282.8571428571431</v>
      </c>
      <c r="T90" s="276">
        <v>9282.8571428571431</v>
      </c>
      <c r="U90" s="276">
        <v>9282.8571428571431</v>
      </c>
      <c r="V90">
        <v>10</v>
      </c>
      <c r="W90">
        <v>0</v>
      </c>
      <c r="X90">
        <v>0</v>
      </c>
      <c r="Y90">
        <v>0</v>
      </c>
      <c r="Z90">
        <v>0</v>
      </c>
      <c r="AB90">
        <v>11</v>
      </c>
      <c r="AC90">
        <v>0</v>
      </c>
      <c r="AD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R90" t="s">
        <v>127</v>
      </c>
    </row>
    <row r="91" spans="1:44" x14ac:dyDescent="0.3">
      <c r="A91" t="s">
        <v>128</v>
      </c>
      <c r="B91" t="s">
        <v>66</v>
      </c>
      <c r="C91">
        <v>2142</v>
      </c>
      <c r="D91">
        <f>VLOOKUP($C91,'[2]Summer 2023 School'!$B$3:$P$201,6,FALSE)</f>
        <v>26</v>
      </c>
      <c r="E91">
        <f>VLOOKUP($C91,'[2]Autumn 2023 School'!$B$3:$J$198,6,FALSE)</f>
        <v>25</v>
      </c>
      <c r="F91">
        <f>VLOOKUP($C91,'[2]Spring 2024 School'!$B$3:$G$202,6,FALSE)</f>
        <v>26</v>
      </c>
      <c r="G91">
        <v>0</v>
      </c>
      <c r="H91">
        <v>0</v>
      </c>
      <c r="I91">
        <v>0</v>
      </c>
      <c r="J91">
        <f t="shared" si="2"/>
        <v>5070</v>
      </c>
      <c r="K91">
        <f t="shared" si="2"/>
        <v>4875</v>
      </c>
      <c r="L91">
        <f t="shared" si="3"/>
        <v>4680</v>
      </c>
      <c r="M91">
        <v>15210</v>
      </c>
      <c r="N91">
        <v>15210</v>
      </c>
      <c r="O91">
        <v>15210</v>
      </c>
      <c r="P91" s="276">
        <v>0.84</v>
      </c>
      <c r="Q91" s="276">
        <v>0.88</v>
      </c>
      <c r="R91" s="276">
        <v>0.88</v>
      </c>
      <c r="S91" s="276">
        <v>12121.199999999999</v>
      </c>
      <c r="T91" s="276">
        <v>12698.4</v>
      </c>
      <c r="U91" s="276">
        <v>12698.4</v>
      </c>
      <c r="V91">
        <v>14</v>
      </c>
      <c r="W91">
        <v>0</v>
      </c>
      <c r="X91">
        <v>0</v>
      </c>
      <c r="Y91">
        <v>0</v>
      </c>
      <c r="Z91">
        <v>0</v>
      </c>
      <c r="AB91">
        <v>13</v>
      </c>
      <c r="AC91">
        <v>0</v>
      </c>
      <c r="AD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R91" t="s">
        <v>128</v>
      </c>
    </row>
    <row r="92" spans="1:44" x14ac:dyDescent="0.3">
      <c r="A92" t="s">
        <v>129</v>
      </c>
      <c r="B92" t="s">
        <v>63</v>
      </c>
      <c r="C92">
        <v>2144</v>
      </c>
      <c r="D92">
        <f>VLOOKUP($C92,'[2]Summer 2023 School'!$B$3:$P$201,6,FALSE)</f>
        <v>39</v>
      </c>
      <c r="E92">
        <f>VLOOKUP($C92,'[2]Autumn 2023 School'!$B$3:$J$198,6,FALSE)</f>
        <v>39</v>
      </c>
      <c r="F92">
        <f>VLOOKUP($C92,'[2]Spring 2024 School'!$B$3:$G$202,6,FALSE)</f>
        <v>39</v>
      </c>
      <c r="G92">
        <v>0</v>
      </c>
      <c r="H92">
        <v>0</v>
      </c>
      <c r="I92">
        <v>0</v>
      </c>
      <c r="J92">
        <f t="shared" si="2"/>
        <v>7605</v>
      </c>
      <c r="K92">
        <f t="shared" si="2"/>
        <v>7605</v>
      </c>
      <c r="L92">
        <f t="shared" si="3"/>
        <v>7020</v>
      </c>
      <c r="M92">
        <v>15210</v>
      </c>
      <c r="N92">
        <v>15210</v>
      </c>
      <c r="O92">
        <v>15210</v>
      </c>
      <c r="P92" s="276">
        <v>5.2631578947368418E-2</v>
      </c>
      <c r="Q92" s="276">
        <v>0.31578947368421051</v>
      </c>
      <c r="R92" s="276">
        <v>0.97368421052631582</v>
      </c>
      <c r="S92" s="276">
        <v>1121.8421052631579</v>
      </c>
      <c r="T92" s="276">
        <v>6731.0526315789466</v>
      </c>
      <c r="U92" s="276">
        <v>20754.07894736842</v>
      </c>
      <c r="V92">
        <v>6</v>
      </c>
      <c r="W92">
        <v>0</v>
      </c>
      <c r="X92">
        <v>0</v>
      </c>
      <c r="Y92">
        <v>0</v>
      </c>
      <c r="Z92">
        <v>0</v>
      </c>
      <c r="AB92">
        <v>5</v>
      </c>
      <c r="AC92">
        <v>0</v>
      </c>
      <c r="AD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R92" t="s">
        <v>129</v>
      </c>
    </row>
    <row r="93" spans="1:44" x14ac:dyDescent="0.3">
      <c r="A93" t="s">
        <v>130</v>
      </c>
      <c r="B93" t="s">
        <v>63</v>
      </c>
      <c r="C93">
        <v>2146</v>
      </c>
      <c r="D93">
        <f>VLOOKUP($C93,'[2]Summer 2023 School'!$B$3:$P$201,6,FALSE)</f>
        <v>26</v>
      </c>
      <c r="E93">
        <f>VLOOKUP($C93,'[2]Autumn 2023 School'!$B$3:$J$198,6,FALSE)</f>
        <v>27</v>
      </c>
      <c r="F93">
        <f>VLOOKUP($C93,'[2]Spring 2024 School'!$B$3:$G$202,6,FALSE)</f>
        <v>38</v>
      </c>
      <c r="G93">
        <v>0</v>
      </c>
      <c r="H93">
        <v>0</v>
      </c>
      <c r="I93">
        <v>0</v>
      </c>
      <c r="J93">
        <f t="shared" si="2"/>
        <v>5070</v>
      </c>
      <c r="K93">
        <f t="shared" si="2"/>
        <v>5265</v>
      </c>
      <c r="L93">
        <f t="shared" si="3"/>
        <v>6840</v>
      </c>
      <c r="M93">
        <v>25350</v>
      </c>
      <c r="N93">
        <v>25350</v>
      </c>
      <c r="O93">
        <v>25350</v>
      </c>
      <c r="P93" s="276">
        <v>0</v>
      </c>
      <c r="Q93" s="276">
        <v>0.1702127659574468</v>
      </c>
      <c r="R93" s="276">
        <v>1</v>
      </c>
      <c r="S93" s="276">
        <v>0</v>
      </c>
      <c r="T93" s="276">
        <v>3712.3404255319147</v>
      </c>
      <c r="U93" s="276">
        <v>21810</v>
      </c>
      <c r="V93">
        <v>14</v>
      </c>
      <c r="W93">
        <v>0</v>
      </c>
      <c r="X93">
        <v>0</v>
      </c>
      <c r="Y93">
        <v>0</v>
      </c>
      <c r="Z93">
        <v>0</v>
      </c>
      <c r="AB93">
        <v>15</v>
      </c>
      <c r="AC93">
        <v>0</v>
      </c>
      <c r="AD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R93" t="s">
        <v>130</v>
      </c>
    </row>
    <row r="94" spans="1:44" x14ac:dyDescent="0.3">
      <c r="A94" t="s">
        <v>131</v>
      </c>
      <c r="B94" t="s">
        <v>66</v>
      </c>
      <c r="C94">
        <v>2149</v>
      </c>
      <c r="D94">
        <f>VLOOKUP($C94,'[2]Summer 2023 School'!$B$3:$P$201,6,FALSE)</f>
        <v>21</v>
      </c>
      <c r="E94">
        <f>VLOOKUP($C94,'[2]Autumn 2023 School'!$B$3:$J$198,6,FALSE)</f>
        <v>24</v>
      </c>
      <c r="F94">
        <f>VLOOKUP($C94,'[2]Spring 2024 School'!$B$3:$G$202,6,FALSE)</f>
        <v>25</v>
      </c>
      <c r="G94">
        <v>0</v>
      </c>
      <c r="H94">
        <v>0</v>
      </c>
      <c r="I94">
        <v>0</v>
      </c>
      <c r="J94">
        <f t="shared" si="2"/>
        <v>4095</v>
      </c>
      <c r="K94">
        <f t="shared" si="2"/>
        <v>4680</v>
      </c>
      <c r="L94">
        <f t="shared" si="3"/>
        <v>4500</v>
      </c>
      <c r="M94">
        <v>10140</v>
      </c>
      <c r="N94">
        <v>10140</v>
      </c>
      <c r="O94">
        <v>10140</v>
      </c>
      <c r="P94" s="276">
        <v>0.04</v>
      </c>
      <c r="Q94" s="276">
        <v>0.16</v>
      </c>
      <c r="R94" s="276">
        <v>0.36</v>
      </c>
      <c r="S94" s="276">
        <v>471.6</v>
      </c>
      <c r="T94" s="276">
        <v>1886.4</v>
      </c>
      <c r="U94" s="276">
        <v>4244.3999999999996</v>
      </c>
      <c r="V94">
        <v>4</v>
      </c>
      <c r="W94">
        <v>0</v>
      </c>
      <c r="X94">
        <v>0</v>
      </c>
      <c r="Y94">
        <v>0</v>
      </c>
      <c r="Z94">
        <v>0</v>
      </c>
      <c r="AB94">
        <v>10</v>
      </c>
      <c r="AC94">
        <v>0</v>
      </c>
      <c r="AD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R94" t="s">
        <v>131</v>
      </c>
    </row>
    <row r="95" spans="1:44" x14ac:dyDescent="0.3">
      <c r="A95" t="s">
        <v>132</v>
      </c>
      <c r="B95" t="s">
        <v>66</v>
      </c>
      <c r="C95">
        <v>2150</v>
      </c>
      <c r="D95">
        <f>VLOOKUP($C95,'[2]Summer 2023 School'!$B$3:$P$201,6,FALSE)</f>
        <v>18</v>
      </c>
      <c r="E95">
        <f>VLOOKUP($C95,'[2]Autumn 2023 School'!$B$3:$J$198,6,FALSE)</f>
        <v>24</v>
      </c>
      <c r="F95">
        <f>VLOOKUP($C95,'[2]Spring 2024 School'!$B$3:$G$202,6,FALSE)</f>
        <v>25</v>
      </c>
      <c r="G95">
        <v>0</v>
      </c>
      <c r="H95">
        <v>0</v>
      </c>
      <c r="I95">
        <v>0</v>
      </c>
      <c r="J95">
        <f t="shared" si="2"/>
        <v>3510</v>
      </c>
      <c r="K95">
        <f t="shared" si="2"/>
        <v>4680</v>
      </c>
      <c r="L95">
        <f t="shared" si="3"/>
        <v>4500</v>
      </c>
      <c r="M95">
        <v>23400</v>
      </c>
      <c r="N95">
        <v>23400</v>
      </c>
      <c r="O95">
        <v>23400</v>
      </c>
      <c r="P95" s="276">
        <v>0.21875</v>
      </c>
      <c r="Q95" s="276">
        <v>0.5625</v>
      </c>
      <c r="R95" s="276">
        <v>0.78125</v>
      </c>
      <c r="S95" s="276">
        <v>2825.15625</v>
      </c>
      <c r="T95" s="276">
        <v>7264.6875</v>
      </c>
      <c r="U95" s="276">
        <v>10089.84375</v>
      </c>
      <c r="V95">
        <v>13</v>
      </c>
      <c r="W95">
        <v>0</v>
      </c>
      <c r="X95">
        <v>0</v>
      </c>
      <c r="Y95">
        <v>0</v>
      </c>
      <c r="Z95">
        <v>0</v>
      </c>
      <c r="AB95">
        <v>6</v>
      </c>
      <c r="AC95">
        <v>0</v>
      </c>
      <c r="AD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R95" t="s">
        <v>132</v>
      </c>
    </row>
    <row r="96" spans="1:44" x14ac:dyDescent="0.3">
      <c r="A96" t="s">
        <v>133</v>
      </c>
      <c r="B96" t="s">
        <v>63</v>
      </c>
      <c r="C96">
        <v>2156</v>
      </c>
      <c r="D96">
        <f>VLOOKUP($C96,'[2]Summer 2023 School'!$B$3:$P$201,6,FALSE)</f>
        <v>21</v>
      </c>
      <c r="E96">
        <f>VLOOKUP($C96,'[2]Autumn 2023 School'!$B$3:$J$198,6,FALSE)</f>
        <v>22</v>
      </c>
      <c r="F96">
        <f>VLOOKUP($C96,'[2]Spring 2024 School'!$B$3:$G$202,6,FALSE)</f>
        <v>25</v>
      </c>
      <c r="G96">
        <v>0</v>
      </c>
      <c r="H96">
        <v>0</v>
      </c>
      <c r="I96">
        <v>0</v>
      </c>
      <c r="J96">
        <f t="shared" si="2"/>
        <v>4095</v>
      </c>
      <c r="K96">
        <f t="shared" si="2"/>
        <v>4290</v>
      </c>
      <c r="L96">
        <f t="shared" si="3"/>
        <v>4500</v>
      </c>
      <c r="M96">
        <v>15210</v>
      </c>
      <c r="N96">
        <v>15210</v>
      </c>
      <c r="O96">
        <v>15210</v>
      </c>
      <c r="P96" s="276">
        <v>0.54166666666666663</v>
      </c>
      <c r="Q96" s="276">
        <v>0.70833333333333337</v>
      </c>
      <c r="R96" s="276">
        <v>0.79166666666666663</v>
      </c>
      <c r="S96" s="276">
        <v>7214.9999999999991</v>
      </c>
      <c r="T96" s="276">
        <v>9435</v>
      </c>
      <c r="U96" s="276">
        <v>10545</v>
      </c>
      <c r="V96">
        <v>13</v>
      </c>
      <c r="W96">
        <v>0</v>
      </c>
      <c r="X96">
        <v>0</v>
      </c>
      <c r="Y96">
        <v>0</v>
      </c>
      <c r="Z96">
        <v>0</v>
      </c>
      <c r="AB96">
        <v>20</v>
      </c>
      <c r="AC96">
        <v>0</v>
      </c>
      <c r="AD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R96" t="s">
        <v>133</v>
      </c>
    </row>
    <row r="97" spans="1:44" x14ac:dyDescent="0.3">
      <c r="A97" t="s">
        <v>134</v>
      </c>
      <c r="B97" t="s">
        <v>66</v>
      </c>
      <c r="C97">
        <v>2157</v>
      </c>
      <c r="D97">
        <f>VLOOKUP($C97,'[2]Summer 2023 School'!$B$3:$P$201,6,FALSE)</f>
        <v>28</v>
      </c>
      <c r="E97">
        <f>VLOOKUP($C97,'[2]Autumn 2023 School'!$B$3:$J$198,6,FALSE)</f>
        <v>26</v>
      </c>
      <c r="F97">
        <f>VLOOKUP($C97,'[2]Spring 2024 School'!$B$3:$G$202,6,FALSE)</f>
        <v>28</v>
      </c>
      <c r="G97">
        <v>0</v>
      </c>
      <c r="H97">
        <v>0</v>
      </c>
      <c r="I97">
        <v>0</v>
      </c>
      <c r="J97">
        <f t="shared" si="2"/>
        <v>5460</v>
      </c>
      <c r="K97">
        <f t="shared" si="2"/>
        <v>5070</v>
      </c>
      <c r="L97">
        <f t="shared" si="3"/>
        <v>5040</v>
      </c>
      <c r="M97">
        <v>15210</v>
      </c>
      <c r="N97">
        <v>15210</v>
      </c>
      <c r="O97">
        <v>15210</v>
      </c>
      <c r="P97" s="276">
        <v>0.10714285714285714</v>
      </c>
      <c r="Q97" s="276">
        <v>0.14285714285714285</v>
      </c>
      <c r="R97" s="276">
        <v>0.17857142857142858</v>
      </c>
      <c r="S97" s="276">
        <v>1930.1785714285713</v>
      </c>
      <c r="T97" s="276">
        <v>2573.5714285714284</v>
      </c>
      <c r="U97" s="276">
        <v>3216.9642857142858</v>
      </c>
      <c r="V97">
        <v>1</v>
      </c>
      <c r="W97">
        <v>0</v>
      </c>
      <c r="X97">
        <v>0</v>
      </c>
      <c r="Y97">
        <v>0</v>
      </c>
      <c r="Z97">
        <v>0</v>
      </c>
      <c r="AB97">
        <v>2</v>
      </c>
      <c r="AC97">
        <v>0</v>
      </c>
      <c r="AD97">
        <v>0</v>
      </c>
      <c r="AF97">
        <v>8</v>
      </c>
      <c r="AG97">
        <v>8</v>
      </c>
      <c r="AH97">
        <v>9</v>
      </c>
      <c r="AI97">
        <v>0</v>
      </c>
      <c r="AJ97">
        <v>1560</v>
      </c>
      <c r="AK97">
        <v>1560</v>
      </c>
      <c r="AL97">
        <v>1620</v>
      </c>
      <c r="AM97">
        <v>0</v>
      </c>
      <c r="AN97">
        <v>0</v>
      </c>
      <c r="AO97">
        <v>0</v>
      </c>
      <c r="AR97" t="s">
        <v>134</v>
      </c>
    </row>
    <row r="98" spans="1:44" x14ac:dyDescent="0.3">
      <c r="A98" t="s">
        <v>135</v>
      </c>
      <c r="B98" t="s">
        <v>66</v>
      </c>
      <c r="C98">
        <v>2161</v>
      </c>
      <c r="D98">
        <f>VLOOKUP($C98,'[2]Summer 2023 School'!$B$3:$P$201,6,FALSE)</f>
        <v>38</v>
      </c>
      <c r="E98">
        <f>VLOOKUP($C98,'[2]Autumn 2023 School'!$B$3:$J$198,6,FALSE)</f>
        <v>28</v>
      </c>
      <c r="F98">
        <f>VLOOKUP($C98,'[2]Spring 2024 School'!$B$3:$G$202,6,FALSE)</f>
        <v>38</v>
      </c>
      <c r="G98">
        <v>0</v>
      </c>
      <c r="H98">
        <v>0</v>
      </c>
      <c r="I98">
        <v>0</v>
      </c>
      <c r="J98">
        <f t="shared" si="2"/>
        <v>7410</v>
      </c>
      <c r="K98">
        <f t="shared" si="2"/>
        <v>5460</v>
      </c>
      <c r="L98">
        <f t="shared" si="3"/>
        <v>6840</v>
      </c>
      <c r="M98">
        <v>10140</v>
      </c>
      <c r="N98">
        <v>10140</v>
      </c>
      <c r="O98">
        <v>10140</v>
      </c>
      <c r="P98" s="276">
        <v>0.25</v>
      </c>
      <c r="Q98" s="276">
        <v>0.36363636363636365</v>
      </c>
      <c r="R98" s="276">
        <v>0.68181818181818177</v>
      </c>
      <c r="S98" s="276">
        <v>5610</v>
      </c>
      <c r="T98" s="276">
        <v>8160</v>
      </c>
      <c r="U98" s="276">
        <v>15299.999999999998</v>
      </c>
      <c r="V98">
        <v>0</v>
      </c>
      <c r="W98">
        <v>0</v>
      </c>
      <c r="X98">
        <v>0</v>
      </c>
      <c r="Y98">
        <v>0</v>
      </c>
      <c r="Z98">
        <v>0</v>
      </c>
      <c r="AB98">
        <v>22</v>
      </c>
      <c r="AC98">
        <v>0</v>
      </c>
      <c r="AD98">
        <v>0</v>
      </c>
      <c r="AF98">
        <v>8</v>
      </c>
      <c r="AG98">
        <v>11</v>
      </c>
      <c r="AH98">
        <v>11</v>
      </c>
      <c r="AI98">
        <v>0</v>
      </c>
      <c r="AJ98">
        <v>1560</v>
      </c>
      <c r="AK98">
        <v>2145</v>
      </c>
      <c r="AL98">
        <v>1980</v>
      </c>
      <c r="AM98">
        <v>0</v>
      </c>
      <c r="AN98">
        <v>0</v>
      </c>
      <c r="AO98">
        <v>0</v>
      </c>
      <c r="AR98" t="s">
        <v>135</v>
      </c>
    </row>
    <row r="99" spans="1:44" x14ac:dyDescent="0.3">
      <c r="A99" t="s">
        <v>136</v>
      </c>
      <c r="B99" t="s">
        <v>66</v>
      </c>
      <c r="C99">
        <v>2169</v>
      </c>
      <c r="D99">
        <f>VLOOKUP($C99,'[2]Summer 2023 School'!$B$3:$P$201,6,FALSE)</f>
        <v>45</v>
      </c>
      <c r="E99">
        <f>VLOOKUP($C99,'[2]Autumn 2023 School'!$B$3:$J$198,6,FALSE)</f>
        <v>17</v>
      </c>
      <c r="F99">
        <f>VLOOKUP($C99,'[2]Spring 2024 School'!$B$3:$G$202,6,FALSE)</f>
        <v>28</v>
      </c>
      <c r="G99">
        <v>0</v>
      </c>
      <c r="H99">
        <v>0</v>
      </c>
      <c r="I99">
        <v>0</v>
      </c>
      <c r="J99">
        <f t="shared" si="2"/>
        <v>8775</v>
      </c>
      <c r="K99">
        <f t="shared" si="2"/>
        <v>3315</v>
      </c>
      <c r="L99">
        <f t="shared" si="3"/>
        <v>5040</v>
      </c>
      <c r="M99">
        <v>23400</v>
      </c>
      <c r="N99">
        <v>23400</v>
      </c>
      <c r="O99">
        <v>23400</v>
      </c>
      <c r="P99" s="276">
        <v>0.34615384615384615</v>
      </c>
      <c r="Q99" s="276">
        <v>0.57692307692307687</v>
      </c>
      <c r="R99" s="276">
        <v>0.76923076923076927</v>
      </c>
      <c r="S99" s="276">
        <v>6381.3461538461534</v>
      </c>
      <c r="T99" s="276">
        <v>10635.576923076922</v>
      </c>
      <c r="U99" s="276">
        <v>14180.769230769232</v>
      </c>
      <c r="V99">
        <v>14</v>
      </c>
      <c r="W99">
        <v>0</v>
      </c>
      <c r="X99">
        <v>0</v>
      </c>
      <c r="Y99">
        <v>0</v>
      </c>
      <c r="Z99">
        <v>0</v>
      </c>
      <c r="AB99">
        <v>9</v>
      </c>
      <c r="AC99">
        <v>0</v>
      </c>
      <c r="AD99">
        <v>0</v>
      </c>
      <c r="AF99">
        <v>6</v>
      </c>
      <c r="AG99">
        <v>5</v>
      </c>
      <c r="AH99">
        <v>5</v>
      </c>
      <c r="AI99">
        <v>0</v>
      </c>
      <c r="AJ99">
        <v>1170</v>
      </c>
      <c r="AK99">
        <v>975</v>
      </c>
      <c r="AL99">
        <v>900</v>
      </c>
      <c r="AM99">
        <v>0</v>
      </c>
      <c r="AN99">
        <v>0</v>
      </c>
      <c r="AO99">
        <v>0</v>
      </c>
      <c r="AR99" t="s">
        <v>136</v>
      </c>
    </row>
    <row r="100" spans="1:44" x14ac:dyDescent="0.3">
      <c r="A100" t="s">
        <v>137</v>
      </c>
      <c r="B100" t="s">
        <v>66</v>
      </c>
      <c r="C100">
        <v>2176</v>
      </c>
      <c r="D100">
        <f>VLOOKUP($C100,'[2]Summer 2023 School'!$B$3:$P$201,6,FALSE)</f>
        <v>83</v>
      </c>
      <c r="E100">
        <f>VLOOKUP($C100,'[2]Autumn 2023 School'!$B$3:$J$198,6,FALSE)</f>
        <v>62</v>
      </c>
      <c r="F100">
        <f>VLOOKUP($C100,'[2]Spring 2024 School'!$B$3:$G$202,6,FALSE)</f>
        <v>69</v>
      </c>
      <c r="G100">
        <v>0</v>
      </c>
      <c r="H100">
        <v>0</v>
      </c>
      <c r="I100">
        <v>0</v>
      </c>
      <c r="J100">
        <f t="shared" si="2"/>
        <v>16185</v>
      </c>
      <c r="K100">
        <f t="shared" si="2"/>
        <v>12090</v>
      </c>
      <c r="L100">
        <f t="shared" si="3"/>
        <v>12420</v>
      </c>
      <c r="M100">
        <v>20280</v>
      </c>
      <c r="N100">
        <v>20280</v>
      </c>
      <c r="O100">
        <v>20280</v>
      </c>
      <c r="P100" s="276">
        <v>2.5000000000000001E-2</v>
      </c>
      <c r="Q100" s="276">
        <v>8.7499999999999994E-2</v>
      </c>
      <c r="R100" s="276">
        <v>0.91249999999999998</v>
      </c>
      <c r="S100" s="276">
        <v>1087.125</v>
      </c>
      <c r="T100" s="276">
        <v>3804.9374999999995</v>
      </c>
      <c r="U100" s="276">
        <v>39680.0625</v>
      </c>
      <c r="V100">
        <v>0</v>
      </c>
      <c r="W100">
        <v>0</v>
      </c>
      <c r="X100">
        <v>3</v>
      </c>
      <c r="Y100">
        <v>0</v>
      </c>
      <c r="Z100">
        <v>0</v>
      </c>
      <c r="AB100">
        <v>36</v>
      </c>
      <c r="AC100">
        <v>0</v>
      </c>
      <c r="AD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585</v>
      </c>
      <c r="AO100">
        <v>0</v>
      </c>
      <c r="AR100" t="s">
        <v>137</v>
      </c>
    </row>
    <row r="101" spans="1:44" x14ac:dyDescent="0.3">
      <c r="A101" t="s">
        <v>138</v>
      </c>
      <c r="B101" t="s">
        <v>66</v>
      </c>
      <c r="C101">
        <v>2178</v>
      </c>
      <c r="D101">
        <f>VLOOKUP($C101,'[2]Summer 2023 School'!$B$3:$P$201,6,FALSE)</f>
        <v>21</v>
      </c>
      <c r="E101">
        <f>VLOOKUP($C101,'[2]Autumn 2023 School'!$B$3:$J$198,6,FALSE)</f>
        <v>23</v>
      </c>
      <c r="F101">
        <f>VLOOKUP($C101,'[2]Spring 2024 School'!$B$3:$G$202,6,FALSE)</f>
        <v>24</v>
      </c>
      <c r="G101">
        <v>0</v>
      </c>
      <c r="H101">
        <v>0</v>
      </c>
      <c r="I101">
        <v>0</v>
      </c>
      <c r="J101">
        <f t="shared" si="2"/>
        <v>4095</v>
      </c>
      <c r="K101">
        <f t="shared" si="2"/>
        <v>4485</v>
      </c>
      <c r="L101">
        <f t="shared" si="3"/>
        <v>4320</v>
      </c>
      <c r="M101">
        <v>10140</v>
      </c>
      <c r="N101">
        <v>10140</v>
      </c>
      <c r="O101">
        <v>10140</v>
      </c>
      <c r="P101" s="276">
        <v>0.31034482758620691</v>
      </c>
      <c r="Q101" s="276">
        <v>0.34482758620689657</v>
      </c>
      <c r="R101" s="276">
        <v>0.65517241379310343</v>
      </c>
      <c r="S101" s="276">
        <v>3933.6206896551726</v>
      </c>
      <c r="T101" s="276">
        <v>4370.6896551724139</v>
      </c>
      <c r="U101" s="276">
        <v>8304.3103448275851</v>
      </c>
      <c r="V101">
        <v>0</v>
      </c>
      <c r="W101">
        <v>0</v>
      </c>
      <c r="X101">
        <v>0</v>
      </c>
      <c r="Y101">
        <v>0</v>
      </c>
      <c r="Z101">
        <v>0</v>
      </c>
      <c r="AB101">
        <v>6</v>
      </c>
      <c r="AC101">
        <v>0</v>
      </c>
      <c r="AD101">
        <v>0</v>
      </c>
      <c r="AF101">
        <v>4</v>
      </c>
      <c r="AG101">
        <v>2</v>
      </c>
      <c r="AH101">
        <v>4.2</v>
      </c>
      <c r="AI101">
        <v>0</v>
      </c>
      <c r="AJ101">
        <v>780</v>
      </c>
      <c r="AK101">
        <v>390</v>
      </c>
      <c r="AL101">
        <v>756</v>
      </c>
      <c r="AM101">
        <v>0</v>
      </c>
      <c r="AN101">
        <v>0</v>
      </c>
      <c r="AO101">
        <v>0</v>
      </c>
      <c r="AR101" t="s">
        <v>138</v>
      </c>
    </row>
    <row r="102" spans="1:44" x14ac:dyDescent="0.3">
      <c r="A102" t="s">
        <v>140</v>
      </c>
      <c r="B102" t="s">
        <v>63</v>
      </c>
      <c r="C102">
        <v>2180</v>
      </c>
      <c r="D102">
        <f>VLOOKUP($C102,'[2]Summer 2023 School'!$B$3:$P$201,6,FALSE)</f>
        <v>74</v>
      </c>
      <c r="E102">
        <f>VLOOKUP($C102,'[2]Autumn 2023 School'!$B$3:$J$198,6,FALSE)</f>
        <v>49</v>
      </c>
      <c r="F102">
        <f>VLOOKUP($C102,'[2]Spring 2024 School'!$B$3:$G$202,6,FALSE)</f>
        <v>62</v>
      </c>
      <c r="G102">
        <v>0</v>
      </c>
      <c r="H102">
        <v>0</v>
      </c>
      <c r="I102">
        <v>0</v>
      </c>
      <c r="J102">
        <f t="shared" si="2"/>
        <v>14430</v>
      </c>
      <c r="K102">
        <f t="shared" si="2"/>
        <v>9555</v>
      </c>
      <c r="L102">
        <f t="shared" si="3"/>
        <v>11160</v>
      </c>
      <c r="M102">
        <v>15210</v>
      </c>
      <c r="N102">
        <v>15210</v>
      </c>
      <c r="O102">
        <v>15210</v>
      </c>
      <c r="P102" s="276">
        <v>0</v>
      </c>
      <c r="Q102" s="276">
        <v>0.84210526315789469</v>
      </c>
      <c r="R102" s="276">
        <v>0.98245614035087714</v>
      </c>
      <c r="S102" s="276">
        <v>0</v>
      </c>
      <c r="T102" s="276">
        <v>30631.57894736842</v>
      </c>
      <c r="U102" s="276">
        <v>35736.842105263153</v>
      </c>
      <c r="V102">
        <v>1</v>
      </c>
      <c r="W102">
        <v>0</v>
      </c>
      <c r="X102">
        <v>0</v>
      </c>
      <c r="Y102">
        <v>0</v>
      </c>
      <c r="Z102">
        <v>0</v>
      </c>
      <c r="AB102">
        <v>9</v>
      </c>
      <c r="AC102">
        <v>0</v>
      </c>
      <c r="AD102">
        <v>0</v>
      </c>
      <c r="AF102">
        <v>3</v>
      </c>
      <c r="AG102">
        <v>0</v>
      </c>
      <c r="AH102">
        <v>6</v>
      </c>
      <c r="AI102">
        <v>0</v>
      </c>
      <c r="AJ102">
        <v>585</v>
      </c>
      <c r="AK102">
        <v>0</v>
      </c>
      <c r="AL102">
        <v>1080</v>
      </c>
      <c r="AM102">
        <v>0</v>
      </c>
      <c r="AN102">
        <v>0</v>
      </c>
      <c r="AO102">
        <v>0</v>
      </c>
      <c r="AR102" t="s">
        <v>140</v>
      </c>
    </row>
    <row r="103" spans="1:44" x14ac:dyDescent="0.3">
      <c r="A103" t="s">
        <v>141</v>
      </c>
      <c r="B103" t="s">
        <v>66</v>
      </c>
      <c r="C103">
        <v>2184</v>
      </c>
      <c r="D103">
        <f>VLOOKUP($C103,'[2]Summer 2023 School'!$B$3:$P$201,6,FALSE)</f>
        <v>26</v>
      </c>
      <c r="E103">
        <f>VLOOKUP($C103,'[2]Autumn 2023 School'!$B$3:$J$198,6,FALSE)</f>
        <v>16</v>
      </c>
      <c r="F103">
        <f>VLOOKUP($C103,'[2]Spring 2024 School'!$B$3:$G$202,6,FALSE)</f>
        <v>17</v>
      </c>
      <c r="G103">
        <v>0</v>
      </c>
      <c r="H103">
        <v>0</v>
      </c>
      <c r="I103">
        <v>0</v>
      </c>
      <c r="J103">
        <f t="shared" si="2"/>
        <v>5070</v>
      </c>
      <c r="K103">
        <f t="shared" si="2"/>
        <v>3120</v>
      </c>
      <c r="L103">
        <f t="shared" si="3"/>
        <v>3060</v>
      </c>
      <c r="M103">
        <v>10140</v>
      </c>
      <c r="N103">
        <v>10140</v>
      </c>
      <c r="O103">
        <v>10140</v>
      </c>
      <c r="P103" s="276">
        <v>8.6956521739130432E-2</v>
      </c>
      <c r="Q103" s="276">
        <v>8.6956521739130432E-2</v>
      </c>
      <c r="R103" s="276">
        <v>0.21739130434782608</v>
      </c>
      <c r="S103" s="276">
        <v>892.17391304347825</v>
      </c>
      <c r="T103" s="276">
        <v>892.17391304347825</v>
      </c>
      <c r="U103" s="276">
        <v>2230.4347826086955</v>
      </c>
      <c r="V103">
        <v>0</v>
      </c>
      <c r="W103">
        <v>0</v>
      </c>
      <c r="X103">
        <v>0</v>
      </c>
      <c r="Y103">
        <v>0</v>
      </c>
      <c r="Z103">
        <v>0</v>
      </c>
      <c r="AB103">
        <v>0</v>
      </c>
      <c r="AC103">
        <v>3</v>
      </c>
      <c r="AD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R103" t="s">
        <v>141</v>
      </c>
    </row>
    <row r="104" spans="1:44" x14ac:dyDescent="0.3">
      <c r="A104" t="s">
        <v>142</v>
      </c>
      <c r="B104" t="s">
        <v>63</v>
      </c>
      <c r="C104">
        <v>2188</v>
      </c>
      <c r="D104">
        <f>VLOOKUP($C104,'[2]Summer 2023 School'!$B$3:$P$201,6,FALSE)</f>
        <v>20</v>
      </c>
      <c r="E104">
        <f>VLOOKUP($C104,'[2]Autumn 2023 School'!$B$3:$J$198,6,FALSE)</f>
        <v>11</v>
      </c>
      <c r="F104">
        <f>VLOOKUP($C104,'[2]Spring 2024 School'!$B$3:$G$202,6,FALSE)</f>
        <v>14</v>
      </c>
      <c r="G104">
        <v>0</v>
      </c>
      <c r="H104">
        <v>0</v>
      </c>
      <c r="I104">
        <v>0</v>
      </c>
      <c r="J104">
        <f t="shared" si="2"/>
        <v>3900</v>
      </c>
      <c r="K104">
        <f t="shared" si="2"/>
        <v>2145</v>
      </c>
      <c r="L104">
        <f t="shared" si="3"/>
        <v>2520</v>
      </c>
      <c r="M104">
        <v>10140</v>
      </c>
      <c r="N104">
        <v>10140</v>
      </c>
      <c r="O104">
        <v>10140</v>
      </c>
      <c r="P104" s="276">
        <v>4.7619047619047616E-2</v>
      </c>
      <c r="Q104" s="276">
        <v>9.5238095238095233E-2</v>
      </c>
      <c r="R104" s="276">
        <v>0.19047619047619047</v>
      </c>
      <c r="S104" s="276">
        <v>352.14285714285711</v>
      </c>
      <c r="T104" s="276">
        <v>704.28571428571422</v>
      </c>
      <c r="U104" s="276">
        <v>1408.5714285714284</v>
      </c>
      <c r="V104">
        <v>7</v>
      </c>
      <c r="W104">
        <v>0</v>
      </c>
      <c r="X104">
        <v>0</v>
      </c>
      <c r="Y104">
        <v>0</v>
      </c>
      <c r="Z104">
        <v>0</v>
      </c>
      <c r="AB104">
        <v>0</v>
      </c>
      <c r="AC104">
        <v>0</v>
      </c>
      <c r="AD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R104" t="s">
        <v>142</v>
      </c>
    </row>
    <row r="105" spans="1:44" x14ac:dyDescent="0.3">
      <c r="A105" t="s">
        <v>143</v>
      </c>
      <c r="B105" t="s">
        <v>66</v>
      </c>
      <c r="C105">
        <v>2189</v>
      </c>
      <c r="D105">
        <f>VLOOKUP($C105,'[2]Summer 2023 School'!$B$3:$P$201,6,FALSE)</f>
        <v>10</v>
      </c>
      <c r="E105">
        <f>VLOOKUP($C105,'[2]Autumn 2023 School'!$B$3:$J$198,6,FALSE)</f>
        <v>12</v>
      </c>
      <c r="F105">
        <f>VLOOKUP($C105,'[2]Spring 2024 School'!$B$3:$G$202,6,FALSE)</f>
        <v>17</v>
      </c>
      <c r="G105">
        <v>0</v>
      </c>
      <c r="H105">
        <v>0</v>
      </c>
      <c r="I105">
        <v>0</v>
      </c>
      <c r="J105">
        <f t="shared" si="2"/>
        <v>1950</v>
      </c>
      <c r="K105">
        <f t="shared" si="2"/>
        <v>2340</v>
      </c>
      <c r="L105">
        <f t="shared" si="3"/>
        <v>3060</v>
      </c>
      <c r="M105">
        <v>25350</v>
      </c>
      <c r="N105">
        <v>25350</v>
      </c>
      <c r="O105">
        <v>25350</v>
      </c>
      <c r="P105" s="276">
        <v>0.55000000000000004</v>
      </c>
      <c r="Q105" s="276">
        <v>0.95</v>
      </c>
      <c r="R105" s="276">
        <v>1</v>
      </c>
      <c r="S105" s="276">
        <v>6682.5000000000009</v>
      </c>
      <c r="T105" s="276">
        <v>11542.5</v>
      </c>
      <c r="U105" s="276">
        <v>12150</v>
      </c>
      <c r="V105">
        <v>0</v>
      </c>
      <c r="W105">
        <v>0</v>
      </c>
      <c r="X105">
        <v>0</v>
      </c>
      <c r="Y105">
        <v>0</v>
      </c>
      <c r="Z105">
        <v>0</v>
      </c>
      <c r="AB105">
        <v>17</v>
      </c>
      <c r="AC105">
        <v>0</v>
      </c>
      <c r="AD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R105" t="s">
        <v>143</v>
      </c>
    </row>
    <row r="106" spans="1:44" x14ac:dyDescent="0.3">
      <c r="A106" t="s">
        <v>144</v>
      </c>
      <c r="B106" t="s">
        <v>63</v>
      </c>
      <c r="C106">
        <v>2195</v>
      </c>
      <c r="D106">
        <f>VLOOKUP($C106,'[2]Summer 2023 School'!$B$3:$P$201,6,FALSE)</f>
        <v>59</v>
      </c>
      <c r="E106">
        <f>VLOOKUP($C106,'[2]Autumn 2023 School'!$B$3:$J$198,6,FALSE)</f>
        <v>29</v>
      </c>
      <c r="F106">
        <f>VLOOKUP($C106,'[2]Spring 2024 School'!$B$3:$G$202,6,FALSE)</f>
        <v>49</v>
      </c>
      <c r="G106">
        <v>0</v>
      </c>
      <c r="H106">
        <v>0</v>
      </c>
      <c r="I106">
        <v>0</v>
      </c>
      <c r="J106">
        <f t="shared" si="2"/>
        <v>11505</v>
      </c>
      <c r="K106">
        <f t="shared" si="2"/>
        <v>5655</v>
      </c>
      <c r="L106">
        <f t="shared" si="3"/>
        <v>8820</v>
      </c>
      <c r="M106">
        <v>17550</v>
      </c>
      <c r="N106">
        <v>17550</v>
      </c>
      <c r="O106">
        <v>17550</v>
      </c>
      <c r="P106" s="276">
        <v>0.34782608695652173</v>
      </c>
      <c r="Q106" s="276">
        <v>0.79710144927536231</v>
      </c>
      <c r="R106" s="276">
        <v>0.92753623188405798</v>
      </c>
      <c r="S106" s="276">
        <v>11149.565217391304</v>
      </c>
      <c r="T106" s="276">
        <v>25551.08695652174</v>
      </c>
      <c r="U106" s="276">
        <v>29732.17391304348</v>
      </c>
      <c r="V106">
        <v>0</v>
      </c>
      <c r="W106">
        <v>16</v>
      </c>
      <c r="X106">
        <v>14</v>
      </c>
      <c r="Y106">
        <v>14</v>
      </c>
      <c r="Z106">
        <v>0</v>
      </c>
      <c r="AB106">
        <v>15</v>
      </c>
      <c r="AC106">
        <v>14</v>
      </c>
      <c r="AD106">
        <v>13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3120</v>
      </c>
      <c r="AN106">
        <v>2730</v>
      </c>
      <c r="AO106">
        <v>2520</v>
      </c>
      <c r="AR106" t="s">
        <v>144</v>
      </c>
    </row>
    <row r="107" spans="1:44" x14ac:dyDescent="0.3">
      <c r="A107" t="s">
        <v>145</v>
      </c>
      <c r="B107" t="s">
        <v>66</v>
      </c>
      <c r="C107">
        <v>2227</v>
      </c>
      <c r="D107">
        <f>VLOOKUP($C107,'[2]Summer 2023 School'!$B$3:$P$201,6,FALSE)</f>
        <v>52</v>
      </c>
      <c r="E107">
        <f>VLOOKUP($C107,'[2]Autumn 2023 School'!$B$3:$J$198,6,FALSE)</f>
        <v>44</v>
      </c>
      <c r="F107">
        <f>VLOOKUP($C107,'[2]Spring 2024 School'!$B$3:$G$202,6,FALSE)</f>
        <v>52</v>
      </c>
      <c r="G107">
        <v>0</v>
      </c>
      <c r="H107">
        <v>0</v>
      </c>
      <c r="I107">
        <v>0</v>
      </c>
      <c r="J107">
        <f t="shared" si="2"/>
        <v>10140</v>
      </c>
      <c r="K107">
        <f t="shared" si="2"/>
        <v>8580</v>
      </c>
      <c r="L107">
        <f t="shared" si="3"/>
        <v>9360</v>
      </c>
      <c r="M107">
        <v>20280</v>
      </c>
      <c r="N107">
        <v>20280</v>
      </c>
      <c r="O107">
        <v>20280</v>
      </c>
      <c r="P107" s="276">
        <v>0.29729729729729731</v>
      </c>
      <c r="Q107" s="276">
        <v>0.64864864864864868</v>
      </c>
      <c r="R107" s="276">
        <v>0.70270270270270274</v>
      </c>
      <c r="S107" s="276">
        <v>7558.7837837837842</v>
      </c>
      <c r="T107" s="276">
        <v>16491.891891891893</v>
      </c>
      <c r="U107" s="276">
        <v>17866.216216216217</v>
      </c>
      <c r="V107">
        <v>21</v>
      </c>
      <c r="W107">
        <v>0</v>
      </c>
      <c r="X107">
        <v>0</v>
      </c>
      <c r="Y107">
        <v>0</v>
      </c>
      <c r="Z107">
        <v>0</v>
      </c>
      <c r="AB107">
        <v>31</v>
      </c>
      <c r="AC107">
        <v>0</v>
      </c>
      <c r="AD107">
        <v>0</v>
      </c>
      <c r="AF107">
        <v>7</v>
      </c>
      <c r="AG107">
        <v>1</v>
      </c>
      <c r="AH107">
        <v>5</v>
      </c>
      <c r="AI107">
        <v>0</v>
      </c>
      <c r="AJ107">
        <v>1365</v>
      </c>
      <c r="AK107">
        <v>195</v>
      </c>
      <c r="AL107">
        <v>900</v>
      </c>
      <c r="AM107">
        <v>0</v>
      </c>
      <c r="AN107">
        <v>0</v>
      </c>
      <c r="AO107">
        <v>0</v>
      </c>
      <c r="AR107" t="s">
        <v>145</v>
      </c>
    </row>
    <row r="108" spans="1:44" x14ac:dyDescent="0.3">
      <c r="A108" t="s">
        <v>146</v>
      </c>
      <c r="B108" t="s">
        <v>66</v>
      </c>
      <c r="C108">
        <v>2231</v>
      </c>
      <c r="D108">
        <f>VLOOKUP($C108,'[2]Summer 2023 School'!$B$3:$P$201,6,FALSE)</f>
        <v>34</v>
      </c>
      <c r="E108">
        <f>VLOOKUP($C108,'[2]Autumn 2023 School'!$B$3:$J$198,6,FALSE)</f>
        <v>36</v>
      </c>
      <c r="F108">
        <f>VLOOKUP($C108,'[2]Spring 2024 School'!$B$3:$G$202,6,FALSE)</f>
        <v>37</v>
      </c>
      <c r="G108">
        <v>0</v>
      </c>
      <c r="H108">
        <v>0</v>
      </c>
      <c r="I108">
        <v>0</v>
      </c>
      <c r="J108">
        <f t="shared" si="2"/>
        <v>6630</v>
      </c>
      <c r="K108">
        <f t="shared" si="2"/>
        <v>7020</v>
      </c>
      <c r="L108">
        <f t="shared" si="3"/>
        <v>6660</v>
      </c>
      <c r="M108">
        <v>10140</v>
      </c>
      <c r="N108">
        <v>10140</v>
      </c>
      <c r="O108">
        <v>10140</v>
      </c>
      <c r="P108" s="276">
        <v>0</v>
      </c>
      <c r="Q108" s="276">
        <v>5.4054054054054057E-2</v>
      </c>
      <c r="R108" s="276">
        <v>0.64864864864864868</v>
      </c>
      <c r="S108" s="276">
        <v>0</v>
      </c>
      <c r="T108" s="276">
        <v>1376.7567567567569</v>
      </c>
      <c r="U108" s="276">
        <v>16521.081081081084</v>
      </c>
      <c r="V108">
        <v>0</v>
      </c>
      <c r="W108">
        <v>0</v>
      </c>
      <c r="X108">
        <v>0</v>
      </c>
      <c r="Y108">
        <v>0</v>
      </c>
      <c r="Z108">
        <v>0</v>
      </c>
      <c r="AB108">
        <v>23</v>
      </c>
      <c r="AC108">
        <v>0</v>
      </c>
      <c r="AD108">
        <v>0</v>
      </c>
      <c r="AF108">
        <v>5</v>
      </c>
      <c r="AG108">
        <v>2</v>
      </c>
      <c r="AH108">
        <v>3</v>
      </c>
      <c r="AI108">
        <v>0</v>
      </c>
      <c r="AJ108">
        <v>975</v>
      </c>
      <c r="AK108">
        <v>390</v>
      </c>
      <c r="AL108">
        <v>540</v>
      </c>
      <c r="AM108">
        <v>0</v>
      </c>
      <c r="AN108">
        <v>0</v>
      </c>
      <c r="AO108">
        <v>0</v>
      </c>
      <c r="AR108" t="s">
        <v>146</v>
      </c>
    </row>
    <row r="109" spans="1:44" x14ac:dyDescent="0.3">
      <c r="A109" t="s">
        <v>147</v>
      </c>
      <c r="B109" t="s">
        <v>66</v>
      </c>
      <c r="C109">
        <v>2238</v>
      </c>
      <c r="D109">
        <f>VLOOKUP($C109,'[2]Summer 2023 School'!$B$3:$P$201,6,FALSE)</f>
        <v>22</v>
      </c>
      <c r="E109">
        <f>VLOOKUP($C109,'[2]Autumn 2023 School'!$B$3:$J$198,6,FALSE)</f>
        <v>21</v>
      </c>
      <c r="F109">
        <f>VLOOKUP($C109,'[2]Spring 2024 School'!$B$3:$G$202,6,FALSE)</f>
        <v>32</v>
      </c>
      <c r="G109">
        <v>0</v>
      </c>
      <c r="H109">
        <v>0</v>
      </c>
      <c r="I109">
        <v>0</v>
      </c>
      <c r="J109">
        <f t="shared" si="2"/>
        <v>4290</v>
      </c>
      <c r="K109">
        <f t="shared" si="2"/>
        <v>4095</v>
      </c>
      <c r="L109">
        <f t="shared" si="3"/>
        <v>5760</v>
      </c>
      <c r="M109">
        <v>15210</v>
      </c>
      <c r="N109">
        <v>15210</v>
      </c>
      <c r="O109">
        <v>15210</v>
      </c>
      <c r="P109" s="276">
        <v>0.41666666666666669</v>
      </c>
      <c r="Q109" s="276">
        <v>0.58333333333333337</v>
      </c>
      <c r="R109" s="276">
        <v>0.66666666666666663</v>
      </c>
      <c r="S109" s="276">
        <v>6718.75</v>
      </c>
      <c r="T109" s="276">
        <v>9406.25</v>
      </c>
      <c r="U109" s="276">
        <v>10750</v>
      </c>
      <c r="V109">
        <v>0</v>
      </c>
      <c r="W109">
        <v>0</v>
      </c>
      <c r="X109">
        <v>0</v>
      </c>
      <c r="Y109">
        <v>0</v>
      </c>
      <c r="Z109">
        <v>0</v>
      </c>
      <c r="AB109">
        <v>15</v>
      </c>
      <c r="AC109">
        <v>0</v>
      </c>
      <c r="AD109">
        <v>0</v>
      </c>
      <c r="AF109">
        <v>4</v>
      </c>
      <c r="AG109">
        <v>10</v>
      </c>
      <c r="AH109">
        <v>10</v>
      </c>
      <c r="AI109">
        <v>0</v>
      </c>
      <c r="AJ109">
        <v>780</v>
      </c>
      <c r="AK109">
        <v>1950</v>
      </c>
      <c r="AL109">
        <v>1800</v>
      </c>
      <c r="AM109">
        <v>0</v>
      </c>
      <c r="AN109">
        <v>0</v>
      </c>
      <c r="AO109">
        <v>0</v>
      </c>
      <c r="AR109" t="s">
        <v>147</v>
      </c>
    </row>
    <row r="110" spans="1:44" x14ac:dyDescent="0.3">
      <c r="A110" t="s">
        <v>148</v>
      </c>
      <c r="B110" t="s">
        <v>66</v>
      </c>
      <c r="C110">
        <v>2239</v>
      </c>
      <c r="D110">
        <f>VLOOKUP($C110,'[2]Summer 2023 School'!$B$3:$P$201,6,FALSE)</f>
        <v>27</v>
      </c>
      <c r="E110">
        <f>VLOOKUP($C110,'[2]Autumn 2023 School'!$B$3:$J$198,6,FALSE)</f>
        <v>27</v>
      </c>
      <c r="F110">
        <f>VLOOKUP($C110,'[2]Spring 2024 School'!$B$3:$G$202,6,FALSE)</f>
        <v>33</v>
      </c>
      <c r="G110">
        <v>0</v>
      </c>
      <c r="H110">
        <v>0</v>
      </c>
      <c r="I110">
        <v>0</v>
      </c>
      <c r="J110">
        <f t="shared" si="2"/>
        <v>5265</v>
      </c>
      <c r="K110">
        <f t="shared" si="2"/>
        <v>5265</v>
      </c>
      <c r="L110">
        <f t="shared" si="3"/>
        <v>5940</v>
      </c>
      <c r="M110">
        <v>11310</v>
      </c>
      <c r="N110">
        <v>11310</v>
      </c>
      <c r="O110">
        <v>11310</v>
      </c>
      <c r="P110" s="276">
        <v>0.42105263157894735</v>
      </c>
      <c r="Q110" s="276">
        <v>0.52631578947368418</v>
      </c>
      <c r="R110" s="276">
        <v>0.63157894736842102</v>
      </c>
      <c r="S110" s="276">
        <v>3915.7894736842104</v>
      </c>
      <c r="T110" s="276">
        <v>4894.7368421052624</v>
      </c>
      <c r="U110" s="276">
        <v>5873.6842105263158</v>
      </c>
      <c r="V110">
        <v>0</v>
      </c>
      <c r="W110">
        <v>0</v>
      </c>
      <c r="X110">
        <v>0</v>
      </c>
      <c r="Y110">
        <v>0</v>
      </c>
      <c r="Z110">
        <v>0</v>
      </c>
      <c r="AB110">
        <v>15</v>
      </c>
      <c r="AC110">
        <v>0</v>
      </c>
      <c r="AD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R110" t="s">
        <v>148</v>
      </c>
    </row>
    <row r="111" spans="1:44" x14ac:dyDescent="0.3">
      <c r="A111" t="s">
        <v>149</v>
      </c>
      <c r="B111" t="s">
        <v>66</v>
      </c>
      <c r="C111">
        <v>2245</v>
      </c>
      <c r="D111">
        <f>VLOOKUP($C111,'[2]Summer 2023 School'!$B$3:$P$201,6,FALSE)</f>
        <v>25</v>
      </c>
      <c r="E111">
        <f>VLOOKUP($C111,'[2]Autumn 2023 School'!$B$3:$J$198,6,FALSE)</f>
        <v>20</v>
      </c>
      <c r="F111">
        <f>VLOOKUP($C111,'[2]Spring 2024 School'!$B$3:$G$202,6,FALSE)</f>
        <v>26</v>
      </c>
      <c r="G111">
        <v>0</v>
      </c>
      <c r="H111">
        <v>0</v>
      </c>
      <c r="I111">
        <v>0</v>
      </c>
      <c r="J111">
        <f t="shared" si="2"/>
        <v>4875</v>
      </c>
      <c r="K111">
        <f t="shared" si="2"/>
        <v>3900</v>
      </c>
      <c r="L111">
        <f t="shared" si="3"/>
        <v>4680</v>
      </c>
      <c r="M111">
        <v>10140</v>
      </c>
      <c r="N111">
        <v>10140</v>
      </c>
      <c r="O111">
        <v>10140</v>
      </c>
      <c r="P111" s="276">
        <v>0.91304347826086951</v>
      </c>
      <c r="Q111" s="276">
        <v>0.95652173913043481</v>
      </c>
      <c r="R111" s="276">
        <v>1</v>
      </c>
      <c r="S111" s="276">
        <v>9039.1304347826081</v>
      </c>
      <c r="T111" s="276">
        <v>9469.565217391304</v>
      </c>
      <c r="U111" s="276">
        <v>9900</v>
      </c>
      <c r="V111">
        <v>8</v>
      </c>
      <c r="W111">
        <v>0</v>
      </c>
      <c r="X111">
        <v>0</v>
      </c>
      <c r="Y111">
        <v>0</v>
      </c>
      <c r="Z111">
        <v>0</v>
      </c>
      <c r="AB111">
        <v>15</v>
      </c>
      <c r="AC111">
        <v>0</v>
      </c>
      <c r="AD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R111" t="s">
        <v>149</v>
      </c>
    </row>
    <row r="112" spans="1:44" x14ac:dyDescent="0.3">
      <c r="A112" t="s">
        <v>150</v>
      </c>
      <c r="B112" t="s">
        <v>63</v>
      </c>
      <c r="C112">
        <v>2249</v>
      </c>
      <c r="D112">
        <f>VLOOKUP($C112,'[2]Summer 2023 School'!$B$3:$P$201,6,FALSE)</f>
        <v>13</v>
      </c>
      <c r="E112" t="e">
        <f>VLOOKUP($C112,'[2]Autumn 2023 School'!$B$3:$J$198,6,FALSE)</f>
        <v>#N/A</v>
      </c>
      <c r="F112" t="e">
        <f>VLOOKUP($C112,'[2]Spring 2024 School'!$B$3:$G$202,6,FALSE)</f>
        <v>#N/A</v>
      </c>
      <c r="G112">
        <v>0</v>
      </c>
      <c r="H112">
        <v>0</v>
      </c>
      <c r="I112">
        <v>0</v>
      </c>
      <c r="J112">
        <f t="shared" si="2"/>
        <v>2535</v>
      </c>
      <c r="K112" t="e">
        <f t="shared" si="2"/>
        <v>#N/A</v>
      </c>
      <c r="L112" t="e">
        <f t="shared" si="3"/>
        <v>#N/A</v>
      </c>
      <c r="M112">
        <v>10140</v>
      </c>
      <c r="N112">
        <v>10140</v>
      </c>
      <c r="O112">
        <v>10140</v>
      </c>
      <c r="P112" s="276">
        <v>0.32</v>
      </c>
      <c r="Q112" s="276">
        <v>0.4</v>
      </c>
      <c r="R112" s="276">
        <v>0.8</v>
      </c>
      <c r="S112" s="276">
        <v>4252.8</v>
      </c>
      <c r="T112" s="276">
        <v>5316</v>
      </c>
      <c r="U112" s="276">
        <v>10632</v>
      </c>
      <c r="V112">
        <v>11</v>
      </c>
      <c r="W112">
        <v>0</v>
      </c>
      <c r="X112">
        <v>0</v>
      </c>
      <c r="Y112">
        <v>0</v>
      </c>
      <c r="Z112">
        <v>0</v>
      </c>
      <c r="AB112">
        <v>0</v>
      </c>
      <c r="AC112">
        <v>6</v>
      </c>
      <c r="AD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R112" t="s">
        <v>150</v>
      </c>
    </row>
    <row r="113" spans="1:44" x14ac:dyDescent="0.3">
      <c r="A113" t="s">
        <v>151</v>
      </c>
      <c r="B113" t="s">
        <v>66</v>
      </c>
      <c r="C113">
        <v>2251</v>
      </c>
      <c r="D113">
        <f>VLOOKUP($C113,'[2]Summer 2023 School'!$B$3:$P$201,6,FALSE)</f>
        <v>26</v>
      </c>
      <c r="E113">
        <f>VLOOKUP($C113,'[2]Autumn 2023 School'!$B$3:$J$198,6,FALSE)</f>
        <v>24</v>
      </c>
      <c r="F113">
        <f>VLOOKUP($C113,'[2]Spring 2024 School'!$B$3:$G$202,6,FALSE)</f>
        <v>24</v>
      </c>
      <c r="G113">
        <v>0</v>
      </c>
      <c r="H113">
        <v>0</v>
      </c>
      <c r="I113">
        <v>0</v>
      </c>
      <c r="J113">
        <f t="shared" si="2"/>
        <v>5070</v>
      </c>
      <c r="K113">
        <f t="shared" si="2"/>
        <v>4680</v>
      </c>
      <c r="L113">
        <f t="shared" si="3"/>
        <v>4320</v>
      </c>
      <c r="M113">
        <v>10140</v>
      </c>
      <c r="N113">
        <v>10140</v>
      </c>
      <c r="O113">
        <v>10140</v>
      </c>
      <c r="P113" s="276">
        <v>0</v>
      </c>
      <c r="Q113" s="276">
        <v>0</v>
      </c>
      <c r="R113" s="276">
        <v>0</v>
      </c>
      <c r="S113" s="276">
        <v>0</v>
      </c>
      <c r="T113" s="276">
        <v>0</v>
      </c>
      <c r="U113" s="276">
        <v>0</v>
      </c>
      <c r="V113">
        <v>2</v>
      </c>
      <c r="W113">
        <v>0</v>
      </c>
      <c r="X113">
        <v>0</v>
      </c>
      <c r="Y113">
        <v>0</v>
      </c>
      <c r="Z113">
        <v>0</v>
      </c>
      <c r="AB113">
        <v>6</v>
      </c>
      <c r="AC113">
        <v>2</v>
      </c>
      <c r="AD113">
        <v>0</v>
      </c>
      <c r="AF113">
        <v>14</v>
      </c>
      <c r="AG113">
        <v>13</v>
      </c>
      <c r="AH113">
        <v>15</v>
      </c>
      <c r="AI113">
        <v>0</v>
      </c>
      <c r="AJ113">
        <v>2730</v>
      </c>
      <c r="AK113">
        <v>2535</v>
      </c>
      <c r="AL113">
        <v>2700</v>
      </c>
      <c r="AM113">
        <v>0</v>
      </c>
      <c r="AN113">
        <v>0</v>
      </c>
      <c r="AO113">
        <v>0</v>
      </c>
      <c r="AR113" t="s">
        <v>151</v>
      </c>
    </row>
    <row r="114" spans="1:44" x14ac:dyDescent="0.3">
      <c r="A114" t="s">
        <v>152</v>
      </c>
      <c r="B114" t="s">
        <v>66</v>
      </c>
      <c r="C114">
        <v>2293</v>
      </c>
      <c r="D114">
        <f>VLOOKUP($C114,'[2]Summer 2023 School'!$B$3:$P$201,6,FALSE)</f>
        <v>42</v>
      </c>
      <c r="E114">
        <f>VLOOKUP($C114,'[2]Autumn 2023 School'!$B$3:$J$198,6,FALSE)</f>
        <v>51</v>
      </c>
      <c r="F114">
        <f>VLOOKUP($C114,'[2]Spring 2024 School'!$B$3:$G$202,6,FALSE)</f>
        <v>53</v>
      </c>
      <c r="G114">
        <v>0</v>
      </c>
      <c r="H114">
        <v>0</v>
      </c>
      <c r="I114">
        <v>0</v>
      </c>
      <c r="J114">
        <f t="shared" si="2"/>
        <v>8190</v>
      </c>
      <c r="K114">
        <f t="shared" si="2"/>
        <v>9945</v>
      </c>
      <c r="L114">
        <f t="shared" si="3"/>
        <v>9540</v>
      </c>
      <c r="M114">
        <v>23400</v>
      </c>
      <c r="N114">
        <v>23400</v>
      </c>
      <c r="O114">
        <v>23400</v>
      </c>
      <c r="P114" s="276">
        <v>0</v>
      </c>
      <c r="Q114" s="276">
        <v>0.140625</v>
      </c>
      <c r="R114" s="276">
        <v>0.9375</v>
      </c>
      <c r="S114" s="276">
        <v>0</v>
      </c>
      <c r="T114" s="276">
        <v>3885.46875</v>
      </c>
      <c r="U114" s="276">
        <v>25903.125</v>
      </c>
      <c r="V114">
        <v>0</v>
      </c>
      <c r="W114">
        <v>0</v>
      </c>
      <c r="X114">
        <v>0</v>
      </c>
      <c r="Y114">
        <v>0</v>
      </c>
      <c r="Z114">
        <v>0</v>
      </c>
      <c r="AB114">
        <v>0</v>
      </c>
      <c r="AC114">
        <v>0</v>
      </c>
      <c r="AD114">
        <v>0</v>
      </c>
      <c r="AF114">
        <v>0</v>
      </c>
      <c r="AG114">
        <v>1</v>
      </c>
      <c r="AH114">
        <v>0</v>
      </c>
      <c r="AI114">
        <v>0</v>
      </c>
      <c r="AJ114">
        <v>0</v>
      </c>
      <c r="AK114">
        <v>195</v>
      </c>
      <c r="AL114">
        <v>0</v>
      </c>
      <c r="AM114">
        <v>0</v>
      </c>
      <c r="AN114">
        <v>0</v>
      </c>
      <c r="AO114">
        <v>0</v>
      </c>
      <c r="AR114" t="s">
        <v>152</v>
      </c>
    </row>
    <row r="115" spans="1:44" x14ac:dyDescent="0.3">
      <c r="A115" t="s">
        <v>153</v>
      </c>
      <c r="B115" t="s">
        <v>63</v>
      </c>
      <c r="C115">
        <v>2186</v>
      </c>
      <c r="D115">
        <f>VLOOKUP($C115,'[2]Summer 2023 School'!$B$3:$P$201,6,FALSE)</f>
        <v>67</v>
      </c>
      <c r="E115">
        <f>VLOOKUP($C115,'[2]Autumn 2023 School'!$B$3:$J$198,6,FALSE)</f>
        <v>38</v>
      </c>
      <c r="F115">
        <f>VLOOKUP($C115,'[2]Spring 2024 School'!$B$3:$G$202,6,FALSE)</f>
        <v>45</v>
      </c>
      <c r="G115">
        <v>0</v>
      </c>
      <c r="H115">
        <v>0</v>
      </c>
      <c r="I115">
        <v>0</v>
      </c>
      <c r="J115">
        <f t="shared" si="2"/>
        <v>13065</v>
      </c>
      <c r="K115">
        <f t="shared" si="2"/>
        <v>7410</v>
      </c>
      <c r="L115">
        <f t="shared" si="3"/>
        <v>8100</v>
      </c>
      <c r="M115">
        <v>31200</v>
      </c>
      <c r="N115">
        <v>31200</v>
      </c>
      <c r="O115">
        <v>31200</v>
      </c>
      <c r="P115" s="276">
        <v>1.6666666666666666E-2</v>
      </c>
      <c r="Q115" s="276">
        <v>0.15</v>
      </c>
      <c r="R115" s="276">
        <v>0.68333333333333335</v>
      </c>
      <c r="S115" s="276">
        <v>611.75</v>
      </c>
      <c r="T115" s="276">
        <v>5505.75</v>
      </c>
      <c r="U115" s="276">
        <v>25081.75</v>
      </c>
      <c r="V115">
        <v>13</v>
      </c>
      <c r="W115">
        <v>0</v>
      </c>
      <c r="X115">
        <v>6</v>
      </c>
      <c r="Y115">
        <v>0</v>
      </c>
      <c r="Z115">
        <v>0</v>
      </c>
      <c r="AB115">
        <v>21</v>
      </c>
      <c r="AC115">
        <v>0</v>
      </c>
      <c r="AD115">
        <v>0</v>
      </c>
      <c r="AF115">
        <v>1</v>
      </c>
      <c r="AG115">
        <v>2</v>
      </c>
      <c r="AH115">
        <v>2</v>
      </c>
      <c r="AI115">
        <v>0</v>
      </c>
      <c r="AJ115">
        <v>195</v>
      </c>
      <c r="AK115">
        <v>390</v>
      </c>
      <c r="AL115">
        <v>360</v>
      </c>
      <c r="AM115">
        <v>0</v>
      </c>
      <c r="AN115">
        <v>1170</v>
      </c>
      <c r="AO115">
        <v>0</v>
      </c>
      <c r="AR115" t="s">
        <v>153</v>
      </c>
    </row>
    <row r="116" spans="1:44" x14ac:dyDescent="0.3">
      <c r="A116" t="s">
        <v>154</v>
      </c>
      <c r="B116" t="s">
        <v>63</v>
      </c>
      <c r="C116">
        <v>2299</v>
      </c>
      <c r="D116">
        <f>VLOOKUP($C116,'[2]Summer 2023 School'!$B$3:$P$201,6,FALSE)</f>
        <v>53</v>
      </c>
      <c r="E116">
        <f>VLOOKUP($C116,'[2]Autumn 2023 School'!$B$3:$J$198,6,FALSE)</f>
        <v>57</v>
      </c>
      <c r="F116">
        <f>VLOOKUP($C116,'[2]Spring 2024 School'!$B$3:$G$202,6,FALSE)</f>
        <v>63</v>
      </c>
      <c r="G116">
        <v>0</v>
      </c>
      <c r="H116">
        <v>0</v>
      </c>
      <c r="I116">
        <v>0</v>
      </c>
      <c r="J116">
        <f t="shared" si="2"/>
        <v>10335</v>
      </c>
      <c r="K116">
        <f t="shared" si="2"/>
        <v>11115</v>
      </c>
      <c r="L116">
        <f t="shared" si="3"/>
        <v>11340</v>
      </c>
      <c r="M116">
        <v>15210</v>
      </c>
      <c r="N116">
        <v>15210</v>
      </c>
      <c r="O116">
        <v>15210</v>
      </c>
      <c r="P116" s="276">
        <v>0.02</v>
      </c>
      <c r="Q116" s="276">
        <v>0.2</v>
      </c>
      <c r="R116" s="276">
        <v>0.32</v>
      </c>
      <c r="S116" s="276">
        <v>598.80000000000007</v>
      </c>
      <c r="T116" s="276">
        <v>5988</v>
      </c>
      <c r="U116" s="276">
        <v>9580.8000000000011</v>
      </c>
      <c r="V116">
        <v>7</v>
      </c>
      <c r="W116">
        <v>0</v>
      </c>
      <c r="X116">
        <v>0</v>
      </c>
      <c r="Y116">
        <v>0</v>
      </c>
      <c r="Z116">
        <v>0</v>
      </c>
      <c r="AB116">
        <v>19</v>
      </c>
      <c r="AC116">
        <v>0</v>
      </c>
      <c r="AD116">
        <v>0</v>
      </c>
      <c r="AF116">
        <v>5</v>
      </c>
      <c r="AG116">
        <v>7</v>
      </c>
      <c r="AH116">
        <v>7</v>
      </c>
      <c r="AI116">
        <v>0</v>
      </c>
      <c r="AJ116">
        <v>975</v>
      </c>
      <c r="AK116">
        <v>1365</v>
      </c>
      <c r="AL116">
        <v>1260</v>
      </c>
      <c r="AM116">
        <v>0</v>
      </c>
      <c r="AN116">
        <v>0</v>
      </c>
      <c r="AO116">
        <v>0</v>
      </c>
      <c r="AR116" t="s">
        <v>154</v>
      </c>
    </row>
    <row r="117" spans="1:44" x14ac:dyDescent="0.3">
      <c r="A117" t="s">
        <v>155</v>
      </c>
      <c r="B117" t="s">
        <v>66</v>
      </c>
      <c r="C117">
        <v>2300</v>
      </c>
      <c r="D117">
        <f>VLOOKUP($C117,'[2]Summer 2023 School'!$B$3:$P$201,6,FALSE)</f>
        <v>69</v>
      </c>
      <c r="E117">
        <f>VLOOKUP($C117,'[2]Autumn 2023 School'!$B$3:$J$198,6,FALSE)</f>
        <v>71</v>
      </c>
      <c r="F117">
        <f>VLOOKUP($C117,'[2]Spring 2024 School'!$B$3:$G$202,6,FALSE)</f>
        <v>71</v>
      </c>
      <c r="G117">
        <v>0</v>
      </c>
      <c r="H117">
        <v>0</v>
      </c>
      <c r="I117">
        <v>0</v>
      </c>
      <c r="J117">
        <f t="shared" si="2"/>
        <v>13455</v>
      </c>
      <c r="K117">
        <f t="shared" si="2"/>
        <v>13845</v>
      </c>
      <c r="L117">
        <f t="shared" si="3"/>
        <v>12780</v>
      </c>
      <c r="M117">
        <v>15210</v>
      </c>
      <c r="N117">
        <v>15210</v>
      </c>
      <c r="O117">
        <v>15210</v>
      </c>
      <c r="P117" s="276">
        <v>7.3529411764705885E-2</v>
      </c>
      <c r="Q117" s="276">
        <v>0.39705882352941174</v>
      </c>
      <c r="R117" s="276">
        <v>0.98529411764705888</v>
      </c>
      <c r="S117" s="276">
        <v>2962.5</v>
      </c>
      <c r="T117" s="276">
        <v>15997.499999999998</v>
      </c>
      <c r="U117" s="276">
        <v>39697.5</v>
      </c>
      <c r="V117">
        <v>0</v>
      </c>
      <c r="W117">
        <v>0</v>
      </c>
      <c r="X117">
        <v>0</v>
      </c>
      <c r="Y117">
        <v>0</v>
      </c>
      <c r="Z117">
        <v>0</v>
      </c>
      <c r="AB117">
        <v>30</v>
      </c>
      <c r="AC117">
        <v>0</v>
      </c>
      <c r="AD117">
        <v>0</v>
      </c>
      <c r="AF117">
        <v>5</v>
      </c>
      <c r="AG117">
        <v>7</v>
      </c>
      <c r="AH117">
        <v>6</v>
      </c>
      <c r="AI117">
        <v>0</v>
      </c>
      <c r="AJ117">
        <v>975</v>
      </c>
      <c r="AK117">
        <v>1365</v>
      </c>
      <c r="AL117">
        <v>1080</v>
      </c>
      <c r="AM117">
        <v>0</v>
      </c>
      <c r="AN117">
        <v>0</v>
      </c>
      <c r="AO117">
        <v>0</v>
      </c>
      <c r="AR117" t="s">
        <v>155</v>
      </c>
    </row>
    <row r="118" spans="1:44" x14ac:dyDescent="0.3">
      <c r="A118" t="s">
        <v>156</v>
      </c>
      <c r="B118" t="s">
        <v>63</v>
      </c>
      <c r="C118">
        <v>2170</v>
      </c>
      <c r="D118">
        <f>VLOOKUP($C118,'[2]Summer 2023 School'!$B$3:$P$201,6,FALSE)</f>
        <v>53</v>
      </c>
      <c r="E118">
        <f>VLOOKUP($C118,'[2]Autumn 2023 School'!$B$3:$J$198,6,FALSE)</f>
        <v>34</v>
      </c>
      <c r="F118">
        <f>VLOOKUP($C118,'[2]Spring 2024 School'!$B$3:$G$202,6,FALSE)</f>
        <v>47</v>
      </c>
      <c r="G118">
        <v>0</v>
      </c>
      <c r="H118">
        <v>0</v>
      </c>
      <c r="I118">
        <v>0</v>
      </c>
      <c r="J118">
        <f t="shared" si="2"/>
        <v>10335</v>
      </c>
      <c r="K118">
        <f t="shared" si="2"/>
        <v>6630</v>
      </c>
      <c r="L118">
        <f t="shared" si="3"/>
        <v>8460</v>
      </c>
      <c r="M118">
        <v>25350</v>
      </c>
      <c r="N118">
        <v>25350</v>
      </c>
      <c r="O118">
        <v>25350</v>
      </c>
      <c r="P118" s="276">
        <v>0.42105263157894735</v>
      </c>
      <c r="Q118" s="276">
        <v>0.65789473684210531</v>
      </c>
      <c r="R118" s="276">
        <v>0.94736842105263153</v>
      </c>
      <c r="S118" s="276">
        <v>11444.210526315788</v>
      </c>
      <c r="T118" s="276">
        <v>17881.578947368424</v>
      </c>
      <c r="U118" s="276">
        <v>25749.473684210527</v>
      </c>
      <c r="V118">
        <v>31</v>
      </c>
      <c r="W118">
        <v>11</v>
      </c>
      <c r="X118">
        <v>16</v>
      </c>
      <c r="Y118">
        <v>8</v>
      </c>
      <c r="Z118">
        <v>0</v>
      </c>
      <c r="AB118">
        <v>39</v>
      </c>
      <c r="AC118">
        <v>16</v>
      </c>
      <c r="AD118">
        <v>16</v>
      </c>
      <c r="AF118">
        <v>5</v>
      </c>
      <c r="AG118">
        <v>2</v>
      </c>
      <c r="AH118">
        <v>2</v>
      </c>
      <c r="AI118">
        <v>0</v>
      </c>
      <c r="AJ118">
        <v>975</v>
      </c>
      <c r="AK118">
        <v>390</v>
      </c>
      <c r="AL118">
        <v>360</v>
      </c>
      <c r="AM118">
        <v>2145</v>
      </c>
      <c r="AN118">
        <v>3120</v>
      </c>
      <c r="AO118">
        <v>1440</v>
      </c>
      <c r="AR118" t="s">
        <v>156</v>
      </c>
    </row>
    <row r="119" spans="1:44" x14ac:dyDescent="0.3">
      <c r="A119" t="s">
        <v>157</v>
      </c>
      <c r="B119" t="s">
        <v>66</v>
      </c>
      <c r="C119">
        <v>2308</v>
      </c>
      <c r="D119">
        <f>VLOOKUP($C119,'[2]Summer 2023 School'!$B$3:$P$201,6,FALSE)</f>
        <v>43</v>
      </c>
      <c r="E119">
        <f>VLOOKUP($C119,'[2]Autumn 2023 School'!$B$3:$J$198,6,FALSE)</f>
        <v>34</v>
      </c>
      <c r="F119">
        <f>VLOOKUP($C119,'[2]Spring 2024 School'!$B$3:$G$202,6,FALSE)</f>
        <v>41</v>
      </c>
      <c r="G119">
        <v>0</v>
      </c>
      <c r="H119">
        <v>0</v>
      </c>
      <c r="I119">
        <v>0</v>
      </c>
      <c r="J119">
        <f t="shared" si="2"/>
        <v>8385</v>
      </c>
      <c r="K119">
        <f t="shared" si="2"/>
        <v>6630</v>
      </c>
      <c r="L119">
        <f t="shared" si="3"/>
        <v>7380</v>
      </c>
      <c r="M119">
        <v>23400</v>
      </c>
      <c r="N119">
        <v>23400</v>
      </c>
      <c r="O119">
        <v>23400</v>
      </c>
      <c r="P119" s="276">
        <v>0.10526315789473684</v>
      </c>
      <c r="Q119" s="276">
        <v>0.57894736842105265</v>
      </c>
      <c r="R119" s="276">
        <v>0.84210526315789469</v>
      </c>
      <c r="S119" s="276">
        <v>2441.0526315789471</v>
      </c>
      <c r="T119" s="276">
        <v>13425.789473684212</v>
      </c>
      <c r="U119" s="276">
        <v>19528.421052631576</v>
      </c>
      <c r="V119">
        <v>0</v>
      </c>
      <c r="W119">
        <v>0</v>
      </c>
      <c r="X119">
        <v>0</v>
      </c>
      <c r="Y119">
        <v>0</v>
      </c>
      <c r="Z119">
        <v>0</v>
      </c>
      <c r="AB119">
        <v>22</v>
      </c>
      <c r="AC119">
        <v>0</v>
      </c>
      <c r="AD119">
        <v>0</v>
      </c>
      <c r="AF119">
        <v>0</v>
      </c>
      <c r="AG119">
        <v>2</v>
      </c>
      <c r="AH119">
        <v>2</v>
      </c>
      <c r="AI119">
        <v>0</v>
      </c>
      <c r="AJ119">
        <v>0</v>
      </c>
      <c r="AK119">
        <v>390</v>
      </c>
      <c r="AL119">
        <v>360</v>
      </c>
      <c r="AM119">
        <v>0</v>
      </c>
      <c r="AN119">
        <v>0</v>
      </c>
      <c r="AO119">
        <v>0</v>
      </c>
      <c r="AR119" t="s">
        <v>157</v>
      </c>
    </row>
    <row r="120" spans="1:44" x14ac:dyDescent="0.3">
      <c r="A120" t="s">
        <v>158</v>
      </c>
      <c r="B120" t="s">
        <v>63</v>
      </c>
      <c r="C120">
        <v>2309</v>
      </c>
      <c r="D120">
        <f>VLOOKUP($C120,'[2]Summer 2023 School'!$B$3:$P$201,6,FALSE)</f>
        <v>39</v>
      </c>
      <c r="E120">
        <f>VLOOKUP($C120,'[2]Autumn 2023 School'!$B$3:$J$198,6,FALSE)</f>
        <v>36</v>
      </c>
      <c r="F120">
        <f>VLOOKUP($C120,'[2]Spring 2024 School'!$B$3:$G$202,6,FALSE)</f>
        <v>37</v>
      </c>
      <c r="G120">
        <v>0</v>
      </c>
      <c r="H120">
        <v>0</v>
      </c>
      <c r="I120">
        <v>0</v>
      </c>
      <c r="J120">
        <f t="shared" si="2"/>
        <v>7605</v>
      </c>
      <c r="K120">
        <f t="shared" si="2"/>
        <v>7020</v>
      </c>
      <c r="L120">
        <f t="shared" si="3"/>
        <v>6660</v>
      </c>
      <c r="M120">
        <v>10140</v>
      </c>
      <c r="N120">
        <v>10140</v>
      </c>
      <c r="O120">
        <v>10140</v>
      </c>
      <c r="P120" s="276">
        <v>3.8461538461538464E-2</v>
      </c>
      <c r="Q120" s="276">
        <v>0.53846153846153844</v>
      </c>
      <c r="R120" s="276">
        <v>0.88461538461538458</v>
      </c>
      <c r="S120" s="276">
        <v>810.57692307692309</v>
      </c>
      <c r="T120" s="276">
        <v>11348.076923076922</v>
      </c>
      <c r="U120" s="276">
        <v>18643.26923076923</v>
      </c>
      <c r="V120">
        <v>1</v>
      </c>
      <c r="W120">
        <v>0</v>
      </c>
      <c r="X120">
        <v>1</v>
      </c>
      <c r="Y120">
        <v>0</v>
      </c>
      <c r="Z120">
        <v>0</v>
      </c>
      <c r="AB120">
        <v>27</v>
      </c>
      <c r="AC120">
        <v>0</v>
      </c>
      <c r="AD120">
        <v>0</v>
      </c>
      <c r="AF120">
        <v>3</v>
      </c>
      <c r="AG120">
        <v>9</v>
      </c>
      <c r="AH120">
        <v>9</v>
      </c>
      <c r="AI120">
        <v>0</v>
      </c>
      <c r="AJ120">
        <v>585</v>
      </c>
      <c r="AK120">
        <v>1755</v>
      </c>
      <c r="AL120">
        <v>1620</v>
      </c>
      <c r="AM120">
        <v>0</v>
      </c>
      <c r="AN120">
        <v>195</v>
      </c>
      <c r="AO120">
        <v>0</v>
      </c>
      <c r="AR120" t="s">
        <v>158</v>
      </c>
    </row>
    <row r="121" spans="1:44" x14ac:dyDescent="0.3">
      <c r="A121" t="s">
        <v>159</v>
      </c>
      <c r="B121" t="s">
        <v>66</v>
      </c>
      <c r="C121">
        <v>2317</v>
      </c>
      <c r="D121">
        <f>VLOOKUP($C121,'[2]Summer 2023 School'!$B$3:$P$201,6,FALSE)</f>
        <v>62</v>
      </c>
      <c r="E121">
        <f>VLOOKUP($C121,'[2]Autumn 2023 School'!$B$3:$J$198,6,FALSE)</f>
        <v>45</v>
      </c>
      <c r="F121">
        <f>VLOOKUP($C121,'[2]Spring 2024 School'!$B$3:$G$202,6,FALSE)</f>
        <v>47</v>
      </c>
      <c r="G121">
        <v>0</v>
      </c>
      <c r="H121">
        <v>0</v>
      </c>
      <c r="I121">
        <v>0</v>
      </c>
      <c r="J121">
        <f t="shared" si="2"/>
        <v>12090</v>
      </c>
      <c r="K121">
        <f t="shared" si="2"/>
        <v>8775</v>
      </c>
      <c r="L121">
        <f t="shared" si="3"/>
        <v>8460</v>
      </c>
      <c r="M121">
        <v>20280</v>
      </c>
      <c r="N121">
        <v>20280</v>
      </c>
      <c r="O121">
        <v>20280</v>
      </c>
      <c r="P121" s="276">
        <v>0.16923076923076924</v>
      </c>
      <c r="Q121" s="276">
        <v>0.35384615384615387</v>
      </c>
      <c r="R121" s="276">
        <v>0.75384615384615383</v>
      </c>
      <c r="S121" s="276">
        <v>5754.6923076923076</v>
      </c>
      <c r="T121" s="276">
        <v>12032.538461538463</v>
      </c>
      <c r="U121" s="276">
        <v>25634.538461538461</v>
      </c>
      <c r="V121">
        <v>3</v>
      </c>
      <c r="W121">
        <v>0</v>
      </c>
      <c r="X121">
        <v>0</v>
      </c>
      <c r="Y121">
        <v>0</v>
      </c>
      <c r="Z121">
        <v>0</v>
      </c>
      <c r="AB121">
        <v>23</v>
      </c>
      <c r="AC121">
        <v>0</v>
      </c>
      <c r="AD121">
        <v>0</v>
      </c>
      <c r="AF121">
        <v>15</v>
      </c>
      <c r="AG121">
        <v>21</v>
      </c>
      <c r="AH121">
        <v>22</v>
      </c>
      <c r="AI121">
        <v>0</v>
      </c>
      <c r="AJ121">
        <v>2925</v>
      </c>
      <c r="AK121">
        <v>4095</v>
      </c>
      <c r="AL121">
        <v>3960</v>
      </c>
      <c r="AM121">
        <v>0</v>
      </c>
      <c r="AN121">
        <v>0</v>
      </c>
      <c r="AO121">
        <v>0</v>
      </c>
      <c r="AR121" t="s">
        <v>159</v>
      </c>
    </row>
    <row r="122" spans="1:44" x14ac:dyDescent="0.3">
      <c r="A122" t="s">
        <v>160</v>
      </c>
      <c r="B122" t="s">
        <v>66</v>
      </c>
      <c r="C122">
        <v>2402</v>
      </c>
      <c r="D122">
        <f>VLOOKUP($C122,'[2]Summer 2023 School'!$B$3:$P$201,6,FALSE)</f>
        <v>42</v>
      </c>
      <c r="E122">
        <f>VLOOKUP($C122,'[2]Autumn 2023 School'!$B$3:$J$198,6,FALSE)</f>
        <v>33</v>
      </c>
      <c r="F122">
        <f>VLOOKUP($C122,'[2]Spring 2024 School'!$B$3:$G$202,6,FALSE)</f>
        <v>35</v>
      </c>
      <c r="G122">
        <v>0</v>
      </c>
      <c r="H122">
        <v>0</v>
      </c>
      <c r="I122">
        <v>0</v>
      </c>
      <c r="J122">
        <f t="shared" si="2"/>
        <v>8190</v>
      </c>
      <c r="K122">
        <f t="shared" si="2"/>
        <v>6435</v>
      </c>
      <c r="L122">
        <f t="shared" si="3"/>
        <v>6300</v>
      </c>
      <c r="M122">
        <v>10140</v>
      </c>
      <c r="N122">
        <v>10140</v>
      </c>
      <c r="O122">
        <v>10140</v>
      </c>
      <c r="P122" s="276">
        <v>1.9230769230769232E-2</v>
      </c>
      <c r="Q122" s="276">
        <v>1.9230769230769232E-2</v>
      </c>
      <c r="R122" s="276">
        <v>5.7692307692307696E-2</v>
      </c>
      <c r="S122" s="276">
        <v>540.28846153846155</v>
      </c>
      <c r="T122" s="276">
        <v>540.28846153846155</v>
      </c>
      <c r="U122" s="276">
        <v>1620.8653846153848</v>
      </c>
      <c r="V122">
        <v>0</v>
      </c>
      <c r="W122">
        <v>0</v>
      </c>
      <c r="X122">
        <v>0</v>
      </c>
      <c r="Y122">
        <v>0</v>
      </c>
      <c r="Z122">
        <v>0</v>
      </c>
      <c r="AB122">
        <v>9</v>
      </c>
      <c r="AC122">
        <v>0</v>
      </c>
      <c r="AD122">
        <v>0</v>
      </c>
      <c r="AF122">
        <v>0</v>
      </c>
      <c r="AG122">
        <v>1</v>
      </c>
      <c r="AH122">
        <v>1</v>
      </c>
      <c r="AI122">
        <v>0</v>
      </c>
      <c r="AJ122">
        <v>0</v>
      </c>
      <c r="AK122">
        <v>195</v>
      </c>
      <c r="AL122">
        <v>180</v>
      </c>
      <c r="AM122">
        <v>0</v>
      </c>
      <c r="AN122">
        <v>0</v>
      </c>
      <c r="AO122">
        <v>0</v>
      </c>
      <c r="AR122" t="s">
        <v>160</v>
      </c>
    </row>
    <row r="123" spans="1:44" x14ac:dyDescent="0.3">
      <c r="A123" t="s">
        <v>161</v>
      </c>
      <c r="B123" t="s">
        <v>66</v>
      </c>
      <c r="C123">
        <v>2429</v>
      </c>
      <c r="D123">
        <f>VLOOKUP($C123,'[2]Summer 2023 School'!$B$3:$P$201,6,FALSE)</f>
        <v>37</v>
      </c>
      <c r="E123">
        <f>VLOOKUP($C123,'[2]Autumn 2023 School'!$B$3:$J$198,6,FALSE)</f>
        <v>27</v>
      </c>
      <c r="F123">
        <f>VLOOKUP($C123,'[2]Spring 2024 School'!$B$3:$G$202,6,FALSE)</f>
        <v>37</v>
      </c>
      <c r="G123">
        <v>0</v>
      </c>
      <c r="H123">
        <v>0</v>
      </c>
      <c r="I123">
        <v>0</v>
      </c>
      <c r="J123">
        <f t="shared" si="2"/>
        <v>7215</v>
      </c>
      <c r="K123">
        <f t="shared" si="2"/>
        <v>5265</v>
      </c>
      <c r="L123">
        <f t="shared" si="3"/>
        <v>6660</v>
      </c>
      <c r="M123">
        <v>20280</v>
      </c>
      <c r="N123">
        <v>20280</v>
      </c>
      <c r="O123">
        <v>20280</v>
      </c>
      <c r="P123" s="276">
        <v>0</v>
      </c>
      <c r="Q123" s="276">
        <v>0</v>
      </c>
      <c r="R123" s="276">
        <v>3.5714285714285712E-2</v>
      </c>
      <c r="S123" s="276">
        <v>0</v>
      </c>
      <c r="T123" s="276">
        <v>0</v>
      </c>
      <c r="U123" s="276">
        <v>644.46428571428567</v>
      </c>
      <c r="V123">
        <v>4</v>
      </c>
      <c r="W123">
        <v>0</v>
      </c>
      <c r="X123">
        <v>0</v>
      </c>
      <c r="Y123">
        <v>0</v>
      </c>
      <c r="Z123">
        <v>0</v>
      </c>
      <c r="AB123">
        <v>14</v>
      </c>
      <c r="AC123">
        <v>0</v>
      </c>
      <c r="AD123">
        <v>0</v>
      </c>
      <c r="AF123">
        <v>11</v>
      </c>
      <c r="AG123">
        <v>8</v>
      </c>
      <c r="AH123">
        <v>10</v>
      </c>
      <c r="AI123">
        <v>0</v>
      </c>
      <c r="AJ123">
        <v>2145</v>
      </c>
      <c r="AK123">
        <v>1560</v>
      </c>
      <c r="AL123">
        <v>1800</v>
      </c>
      <c r="AM123">
        <v>0</v>
      </c>
      <c r="AN123">
        <v>0</v>
      </c>
      <c r="AO123">
        <v>0</v>
      </c>
      <c r="AR123" t="s">
        <v>161</v>
      </c>
    </row>
    <row r="124" spans="1:44" x14ac:dyDescent="0.3">
      <c r="A124" t="s">
        <v>162</v>
      </c>
      <c r="B124" t="s">
        <v>63</v>
      </c>
      <c r="C124">
        <v>2434</v>
      </c>
      <c r="D124">
        <f>VLOOKUP($C124,'[2]Summer 2023 School'!$B$3:$P$201,6,FALSE)</f>
        <v>49</v>
      </c>
      <c r="E124">
        <f>VLOOKUP($C124,'[2]Autumn 2023 School'!$B$3:$J$198,6,FALSE)</f>
        <v>41</v>
      </c>
      <c r="F124">
        <f>VLOOKUP($C124,'[2]Spring 2024 School'!$B$3:$G$202,6,FALSE)</f>
        <v>46</v>
      </c>
      <c r="G124">
        <v>0</v>
      </c>
      <c r="H124">
        <v>0</v>
      </c>
      <c r="I124">
        <v>0</v>
      </c>
      <c r="J124">
        <f t="shared" si="2"/>
        <v>9555</v>
      </c>
      <c r="K124">
        <f t="shared" si="2"/>
        <v>7995</v>
      </c>
      <c r="L124">
        <f t="shared" si="3"/>
        <v>8280</v>
      </c>
      <c r="M124">
        <v>27300</v>
      </c>
      <c r="N124">
        <v>27300</v>
      </c>
      <c r="O124">
        <v>27300</v>
      </c>
      <c r="P124" s="276">
        <v>0.22727272727272727</v>
      </c>
      <c r="Q124" s="276">
        <v>0.47727272727272729</v>
      </c>
      <c r="R124" s="276">
        <v>0.93181818181818177</v>
      </c>
      <c r="S124" s="276">
        <v>6913.6363636363631</v>
      </c>
      <c r="T124" s="276">
        <v>14518.636363636364</v>
      </c>
      <c r="U124" s="276">
        <v>28345.909090909088</v>
      </c>
      <c r="V124">
        <v>3</v>
      </c>
      <c r="W124">
        <v>0</v>
      </c>
      <c r="X124">
        <v>0</v>
      </c>
      <c r="Y124">
        <v>0</v>
      </c>
      <c r="Z124">
        <v>0</v>
      </c>
      <c r="AB124">
        <v>0</v>
      </c>
      <c r="AC124">
        <v>0</v>
      </c>
      <c r="AD124">
        <v>0</v>
      </c>
      <c r="AF124">
        <v>17</v>
      </c>
      <c r="AG124">
        <v>18</v>
      </c>
      <c r="AH124">
        <v>21</v>
      </c>
      <c r="AI124">
        <v>0</v>
      </c>
      <c r="AJ124">
        <v>3315</v>
      </c>
      <c r="AK124">
        <v>3510</v>
      </c>
      <c r="AL124">
        <v>3780</v>
      </c>
      <c r="AM124">
        <v>0</v>
      </c>
      <c r="AN124">
        <v>0</v>
      </c>
      <c r="AO124">
        <v>0</v>
      </c>
      <c r="AR124" t="s">
        <v>162</v>
      </c>
    </row>
    <row r="125" spans="1:44" x14ac:dyDescent="0.3">
      <c r="A125" t="s">
        <v>163</v>
      </c>
      <c r="B125" t="s">
        <v>66</v>
      </c>
      <c r="C125">
        <v>2435</v>
      </c>
      <c r="D125">
        <f>VLOOKUP($C125,'[2]Summer 2023 School'!$B$3:$P$201,6,FALSE)</f>
        <v>21</v>
      </c>
      <c r="E125">
        <f>VLOOKUP($C125,'[2]Autumn 2023 School'!$B$3:$J$198,6,FALSE)</f>
        <v>18</v>
      </c>
      <c r="F125">
        <f>VLOOKUP($C125,'[2]Spring 2024 School'!$B$3:$G$202,6,FALSE)</f>
        <v>18</v>
      </c>
      <c r="G125">
        <v>0</v>
      </c>
      <c r="H125">
        <v>0</v>
      </c>
      <c r="I125">
        <v>0</v>
      </c>
      <c r="J125">
        <f t="shared" si="2"/>
        <v>4095</v>
      </c>
      <c r="K125">
        <f t="shared" si="2"/>
        <v>3510</v>
      </c>
      <c r="L125">
        <f t="shared" si="3"/>
        <v>3240</v>
      </c>
      <c r="M125">
        <v>23400</v>
      </c>
      <c r="N125">
        <v>23400</v>
      </c>
      <c r="O125">
        <v>23400</v>
      </c>
      <c r="P125" s="276">
        <v>0.34615384615384615</v>
      </c>
      <c r="Q125" s="276">
        <v>0.92307692307692313</v>
      </c>
      <c r="R125" s="276">
        <v>0.96153846153846156</v>
      </c>
      <c r="S125" s="276">
        <v>4927.5</v>
      </c>
      <c r="T125" s="276">
        <v>13140</v>
      </c>
      <c r="U125" s="276">
        <v>13687.5</v>
      </c>
      <c r="V125">
        <v>13</v>
      </c>
      <c r="W125">
        <v>0</v>
      </c>
      <c r="X125">
        <v>0</v>
      </c>
      <c r="Y125">
        <v>0</v>
      </c>
      <c r="Z125">
        <v>0</v>
      </c>
      <c r="AB125">
        <v>23</v>
      </c>
      <c r="AC125">
        <v>0</v>
      </c>
      <c r="AD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R125" t="s">
        <v>163</v>
      </c>
    </row>
    <row r="126" spans="1:44" x14ac:dyDescent="0.3">
      <c r="A126" t="s">
        <v>164</v>
      </c>
      <c r="B126" t="s">
        <v>66</v>
      </c>
      <c r="C126">
        <v>2441</v>
      </c>
      <c r="D126">
        <f>VLOOKUP($C126,'[2]Summer 2023 School'!$B$3:$P$201,6,FALSE)</f>
        <v>30</v>
      </c>
      <c r="E126">
        <f>VLOOKUP($C126,'[2]Autumn 2023 School'!$B$3:$J$198,6,FALSE)</f>
        <v>15</v>
      </c>
      <c r="F126">
        <f>VLOOKUP($C126,'[2]Spring 2024 School'!$B$3:$G$202,6,FALSE)</f>
        <v>22</v>
      </c>
      <c r="G126">
        <v>0</v>
      </c>
      <c r="H126">
        <v>0</v>
      </c>
      <c r="I126">
        <v>0</v>
      </c>
      <c r="J126">
        <f t="shared" si="2"/>
        <v>5850</v>
      </c>
      <c r="K126">
        <f t="shared" si="2"/>
        <v>2925</v>
      </c>
      <c r="L126">
        <f t="shared" si="3"/>
        <v>3960</v>
      </c>
      <c r="M126">
        <v>17940</v>
      </c>
      <c r="N126">
        <v>17940</v>
      </c>
      <c r="O126">
        <v>17940</v>
      </c>
      <c r="P126" s="276">
        <v>0.375</v>
      </c>
      <c r="Q126" s="276">
        <v>0.83333333333333337</v>
      </c>
      <c r="R126" s="276">
        <v>0.83333333333333337</v>
      </c>
      <c r="S126" s="276">
        <v>5349.375</v>
      </c>
      <c r="T126" s="276">
        <v>11887.5</v>
      </c>
      <c r="U126" s="276">
        <v>11887.5</v>
      </c>
      <c r="V126">
        <v>0</v>
      </c>
      <c r="W126">
        <v>0</v>
      </c>
      <c r="X126">
        <v>0</v>
      </c>
      <c r="Y126">
        <v>0</v>
      </c>
      <c r="Z126">
        <v>0</v>
      </c>
      <c r="AB126">
        <v>12</v>
      </c>
      <c r="AC126">
        <v>0</v>
      </c>
      <c r="AD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R126" t="s">
        <v>164</v>
      </c>
    </row>
    <row r="127" spans="1:44" x14ac:dyDescent="0.3">
      <c r="A127" t="s">
        <v>165</v>
      </c>
      <c r="B127" t="s">
        <v>63</v>
      </c>
      <c r="C127">
        <v>2443</v>
      </c>
      <c r="D127">
        <f>VLOOKUP($C127,'[2]Summer 2023 School'!$B$3:$P$201,6,FALSE)</f>
        <v>36</v>
      </c>
      <c r="E127">
        <f>VLOOKUP($C127,'[2]Autumn 2023 School'!$B$3:$J$198,6,FALSE)</f>
        <v>14</v>
      </c>
      <c r="F127">
        <f>VLOOKUP($C127,'[2]Spring 2024 School'!$B$3:$G$202,6,FALSE)</f>
        <v>31</v>
      </c>
      <c r="G127">
        <v>0</v>
      </c>
      <c r="H127">
        <v>0</v>
      </c>
      <c r="I127">
        <v>0</v>
      </c>
      <c r="J127">
        <f t="shared" si="2"/>
        <v>7020</v>
      </c>
      <c r="K127">
        <f t="shared" si="2"/>
        <v>2730</v>
      </c>
      <c r="L127">
        <f t="shared" si="3"/>
        <v>5580</v>
      </c>
      <c r="M127">
        <v>25350</v>
      </c>
      <c r="N127">
        <v>25350</v>
      </c>
      <c r="O127">
        <v>25350</v>
      </c>
      <c r="P127" s="276">
        <v>4.3478260869565216E-2</v>
      </c>
      <c r="Q127" s="276">
        <v>0.82608695652173914</v>
      </c>
      <c r="R127" s="276">
        <v>0.89130434782608692</v>
      </c>
      <c r="S127" s="276">
        <v>1036.9565217391305</v>
      </c>
      <c r="T127" s="276">
        <v>19702.17391304348</v>
      </c>
      <c r="U127" s="276">
        <v>21257.608695652172</v>
      </c>
      <c r="V127">
        <v>13</v>
      </c>
      <c r="W127">
        <v>0</v>
      </c>
      <c r="X127">
        <v>0</v>
      </c>
      <c r="Y127">
        <v>0</v>
      </c>
      <c r="Z127">
        <v>0</v>
      </c>
      <c r="AB127">
        <v>19</v>
      </c>
      <c r="AC127">
        <v>0</v>
      </c>
      <c r="AD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R127" t="s">
        <v>165</v>
      </c>
    </row>
    <row r="128" spans="1:44" x14ac:dyDescent="0.3">
      <c r="A128" t="s">
        <v>166</v>
      </c>
      <c r="B128" t="s">
        <v>63</v>
      </c>
      <c r="C128">
        <v>2447</v>
      </c>
      <c r="D128">
        <f>VLOOKUP($C128,'[2]Summer 2023 School'!$B$3:$P$201,6,FALSE)</f>
        <v>58</v>
      </c>
      <c r="E128">
        <f>VLOOKUP($C128,'[2]Autumn 2023 School'!$B$3:$J$198,6,FALSE)</f>
        <v>51</v>
      </c>
      <c r="F128">
        <f>VLOOKUP($C128,'[2]Spring 2024 School'!$B$3:$G$202,6,FALSE)</f>
        <v>52</v>
      </c>
      <c r="G128">
        <v>0</v>
      </c>
      <c r="H128">
        <v>0</v>
      </c>
      <c r="I128">
        <v>0</v>
      </c>
      <c r="J128">
        <f t="shared" si="2"/>
        <v>11310</v>
      </c>
      <c r="K128">
        <f t="shared" si="2"/>
        <v>9945</v>
      </c>
      <c r="L128">
        <f t="shared" si="3"/>
        <v>9360</v>
      </c>
      <c r="M128">
        <v>15210</v>
      </c>
      <c r="N128">
        <v>15210</v>
      </c>
      <c r="O128">
        <v>15210</v>
      </c>
      <c r="P128" s="276">
        <v>0.51219512195121952</v>
      </c>
      <c r="Q128" s="276">
        <v>0.65853658536585369</v>
      </c>
      <c r="R128" s="276">
        <v>0.78048780487804881</v>
      </c>
      <c r="S128" s="276">
        <v>13145.487804878048</v>
      </c>
      <c r="T128" s="276">
        <v>16901.341463414636</v>
      </c>
      <c r="U128" s="276">
        <v>20031.219512195123</v>
      </c>
      <c r="V128">
        <v>0</v>
      </c>
      <c r="W128">
        <v>0</v>
      </c>
      <c r="X128">
        <v>0</v>
      </c>
      <c r="Y128">
        <v>0</v>
      </c>
      <c r="Z128">
        <v>0</v>
      </c>
      <c r="AB128">
        <v>27</v>
      </c>
      <c r="AC128">
        <v>0</v>
      </c>
      <c r="AD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R128" t="s">
        <v>166</v>
      </c>
    </row>
    <row r="129" spans="1:44" x14ac:dyDescent="0.3">
      <c r="A129" t="s">
        <v>167</v>
      </c>
      <c r="B129" t="s">
        <v>63</v>
      </c>
      <c r="C129">
        <v>2449</v>
      </c>
      <c r="D129">
        <f>VLOOKUP($C129,'[2]Summer 2023 School'!$B$3:$P$201,6,FALSE)</f>
        <v>38</v>
      </c>
      <c r="E129">
        <f>VLOOKUP($C129,'[2]Autumn 2023 School'!$B$3:$J$198,6,FALSE)</f>
        <v>34</v>
      </c>
      <c r="F129">
        <f>VLOOKUP($C129,'[2]Spring 2024 School'!$B$3:$G$202,6,FALSE)</f>
        <v>36</v>
      </c>
      <c r="G129">
        <v>0</v>
      </c>
      <c r="H129">
        <v>0</v>
      </c>
      <c r="I129">
        <v>0</v>
      </c>
      <c r="J129">
        <f t="shared" si="2"/>
        <v>7410</v>
      </c>
      <c r="K129">
        <f t="shared" si="2"/>
        <v>6630</v>
      </c>
      <c r="L129">
        <f t="shared" si="3"/>
        <v>6480</v>
      </c>
      <c r="M129">
        <v>20280</v>
      </c>
      <c r="N129">
        <v>20280</v>
      </c>
      <c r="O129">
        <v>20280</v>
      </c>
      <c r="P129" s="276">
        <v>0.63043478260869568</v>
      </c>
      <c r="Q129" s="276">
        <v>0.78260869565217395</v>
      </c>
      <c r="R129" s="276">
        <v>0.84782608695652173</v>
      </c>
      <c r="S129" s="276">
        <v>12671.739130434784</v>
      </c>
      <c r="T129" s="276">
        <v>15730.434782608696</v>
      </c>
      <c r="U129" s="276">
        <v>17041.304347826088</v>
      </c>
      <c r="V129">
        <v>16</v>
      </c>
      <c r="W129">
        <v>0</v>
      </c>
      <c r="X129">
        <v>0</v>
      </c>
      <c r="Y129">
        <v>0</v>
      </c>
      <c r="Z129">
        <v>0</v>
      </c>
      <c r="AB129">
        <v>17</v>
      </c>
      <c r="AC129">
        <v>0</v>
      </c>
      <c r="AD129">
        <v>0</v>
      </c>
      <c r="AF129">
        <v>0</v>
      </c>
      <c r="AG129">
        <v>6</v>
      </c>
      <c r="AH129">
        <v>6</v>
      </c>
      <c r="AI129">
        <v>0</v>
      </c>
      <c r="AJ129">
        <v>0</v>
      </c>
      <c r="AK129">
        <v>1170</v>
      </c>
      <c r="AL129">
        <v>1080</v>
      </c>
      <c r="AM129">
        <v>0</v>
      </c>
      <c r="AN129">
        <v>0</v>
      </c>
      <c r="AO129">
        <v>0</v>
      </c>
      <c r="AR129" t="s">
        <v>167</v>
      </c>
    </row>
    <row r="130" spans="1:44" x14ac:dyDescent="0.3">
      <c r="A130" t="s">
        <v>168</v>
      </c>
      <c r="B130" t="s">
        <v>63</v>
      </c>
      <c r="C130">
        <v>2450</v>
      </c>
      <c r="D130">
        <f>VLOOKUP($C130,'[2]Summer 2023 School'!$B$3:$P$201,6,FALSE)</f>
        <v>33</v>
      </c>
      <c r="E130">
        <f>VLOOKUP($C130,'[2]Autumn 2023 School'!$B$3:$J$198,6,FALSE)</f>
        <v>32</v>
      </c>
      <c r="F130">
        <f>VLOOKUP($C130,'[2]Spring 2024 School'!$B$3:$G$202,6,FALSE)</f>
        <v>31</v>
      </c>
      <c r="G130">
        <v>0</v>
      </c>
      <c r="H130">
        <v>0</v>
      </c>
      <c r="I130">
        <v>0</v>
      </c>
      <c r="J130">
        <f t="shared" si="2"/>
        <v>6435</v>
      </c>
      <c r="K130">
        <f t="shared" si="2"/>
        <v>6240</v>
      </c>
      <c r="L130">
        <f t="shared" si="3"/>
        <v>5580</v>
      </c>
      <c r="M130">
        <v>10140</v>
      </c>
      <c r="N130">
        <v>10140</v>
      </c>
      <c r="O130">
        <v>10140</v>
      </c>
      <c r="P130" s="276">
        <v>6.4516129032258063E-2</v>
      </c>
      <c r="Q130" s="276">
        <v>9.6774193548387094E-2</v>
      </c>
      <c r="R130" s="276">
        <v>0.19354838709677419</v>
      </c>
      <c r="S130" s="276">
        <v>1201.9354838709678</v>
      </c>
      <c r="T130" s="276">
        <v>1802.9032258064515</v>
      </c>
      <c r="U130" s="276">
        <v>3605.8064516129029</v>
      </c>
      <c r="V130">
        <v>3</v>
      </c>
      <c r="W130">
        <v>0</v>
      </c>
      <c r="X130">
        <v>0</v>
      </c>
      <c r="Y130">
        <v>0</v>
      </c>
      <c r="Z130">
        <v>0</v>
      </c>
      <c r="AB130">
        <v>9</v>
      </c>
      <c r="AC130">
        <v>0</v>
      </c>
      <c r="AD130">
        <v>0</v>
      </c>
      <c r="AF130">
        <v>9</v>
      </c>
      <c r="AG130">
        <v>14</v>
      </c>
      <c r="AH130">
        <v>13</v>
      </c>
      <c r="AI130">
        <v>0</v>
      </c>
      <c r="AJ130">
        <v>1755</v>
      </c>
      <c r="AK130">
        <v>2730</v>
      </c>
      <c r="AL130">
        <v>2340</v>
      </c>
      <c r="AM130">
        <v>0</v>
      </c>
      <c r="AN130">
        <v>0</v>
      </c>
      <c r="AO130">
        <v>0</v>
      </c>
      <c r="AR130" t="s">
        <v>168</v>
      </c>
    </row>
    <row r="131" spans="1:44" x14ac:dyDescent="0.3">
      <c r="A131" t="s">
        <v>169</v>
      </c>
      <c r="B131" t="s">
        <v>63</v>
      </c>
      <c r="C131">
        <v>2453</v>
      </c>
      <c r="D131">
        <f>VLOOKUP($C131,'[2]Summer 2023 School'!$B$3:$P$201,6,FALSE)</f>
        <v>29</v>
      </c>
      <c r="E131">
        <f>VLOOKUP($C131,'[2]Autumn 2023 School'!$B$3:$J$198,6,FALSE)</f>
        <v>27</v>
      </c>
      <c r="F131">
        <f>VLOOKUP($C131,'[2]Spring 2024 School'!$B$3:$G$202,6,FALSE)</f>
        <v>29</v>
      </c>
      <c r="G131">
        <v>0</v>
      </c>
      <c r="H131">
        <v>0</v>
      </c>
      <c r="I131">
        <v>0</v>
      </c>
      <c r="J131">
        <f t="shared" ref="J131:K194" si="4">D131*15*13</f>
        <v>5655</v>
      </c>
      <c r="K131">
        <f t="shared" si="4"/>
        <v>5265</v>
      </c>
      <c r="L131">
        <f t="shared" si="3"/>
        <v>5220</v>
      </c>
      <c r="M131">
        <v>15210</v>
      </c>
      <c r="N131">
        <v>15210</v>
      </c>
      <c r="O131">
        <v>15210</v>
      </c>
      <c r="P131" s="276">
        <v>0.13333333333333333</v>
      </c>
      <c r="Q131" s="276">
        <v>0.2</v>
      </c>
      <c r="R131" s="276">
        <v>1</v>
      </c>
      <c r="S131" s="276">
        <v>2160</v>
      </c>
      <c r="T131" s="276">
        <v>3240</v>
      </c>
      <c r="U131" s="276">
        <v>16200</v>
      </c>
      <c r="V131">
        <v>0</v>
      </c>
      <c r="W131">
        <v>0</v>
      </c>
      <c r="X131">
        <v>0</v>
      </c>
      <c r="Y131">
        <v>0</v>
      </c>
      <c r="Z131">
        <v>0</v>
      </c>
      <c r="AB131">
        <v>7</v>
      </c>
      <c r="AC131">
        <v>0</v>
      </c>
      <c r="AD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R131" t="s">
        <v>169</v>
      </c>
    </row>
    <row r="132" spans="1:44" x14ac:dyDescent="0.3">
      <c r="A132" t="s">
        <v>170</v>
      </c>
      <c r="B132" t="s">
        <v>66</v>
      </c>
      <c r="C132">
        <v>2454</v>
      </c>
      <c r="D132">
        <f>VLOOKUP($C132,'[2]Summer 2023 School'!$B$3:$P$201,6,FALSE)</f>
        <v>42</v>
      </c>
      <c r="E132">
        <f>VLOOKUP($C132,'[2]Autumn 2023 School'!$B$3:$J$198,6,FALSE)</f>
        <v>34</v>
      </c>
      <c r="F132">
        <f>VLOOKUP($C132,'[2]Spring 2024 School'!$B$3:$G$202,6,FALSE)</f>
        <v>45</v>
      </c>
      <c r="G132">
        <v>0</v>
      </c>
      <c r="H132">
        <v>0</v>
      </c>
      <c r="I132">
        <v>0</v>
      </c>
      <c r="J132">
        <f t="shared" si="4"/>
        <v>8190</v>
      </c>
      <c r="K132">
        <f t="shared" si="4"/>
        <v>6630</v>
      </c>
      <c r="L132">
        <f t="shared" ref="L132:L195" si="5">F132*15*12</f>
        <v>8100</v>
      </c>
      <c r="M132">
        <v>10140</v>
      </c>
      <c r="N132">
        <v>10140</v>
      </c>
      <c r="O132">
        <v>10140</v>
      </c>
      <c r="P132" s="276">
        <v>0.8</v>
      </c>
      <c r="Q132" s="276">
        <v>0.8</v>
      </c>
      <c r="R132" s="276">
        <v>0.95</v>
      </c>
      <c r="S132" s="276">
        <v>10308</v>
      </c>
      <c r="T132" s="276">
        <v>10308</v>
      </c>
      <c r="U132" s="276">
        <v>12240.75</v>
      </c>
      <c r="V132">
        <v>74</v>
      </c>
      <c r="W132">
        <v>0</v>
      </c>
      <c r="X132">
        <v>0</v>
      </c>
      <c r="Y132">
        <v>0</v>
      </c>
      <c r="Z132">
        <v>0</v>
      </c>
      <c r="AB132">
        <v>14</v>
      </c>
      <c r="AC132">
        <v>0</v>
      </c>
      <c r="AD132">
        <v>0</v>
      </c>
      <c r="AF132">
        <v>1</v>
      </c>
      <c r="AG132">
        <v>0</v>
      </c>
      <c r="AH132">
        <v>1</v>
      </c>
      <c r="AI132">
        <v>0</v>
      </c>
      <c r="AJ132">
        <v>195</v>
      </c>
      <c r="AK132">
        <v>0</v>
      </c>
      <c r="AL132">
        <v>180</v>
      </c>
      <c r="AM132">
        <v>0</v>
      </c>
      <c r="AN132">
        <v>0</v>
      </c>
      <c r="AO132">
        <v>0</v>
      </c>
      <c r="AR132" t="s">
        <v>170</v>
      </c>
    </row>
    <row r="133" spans="1:44" x14ac:dyDescent="0.3">
      <c r="A133" t="s">
        <v>171</v>
      </c>
      <c r="B133" t="s">
        <v>63</v>
      </c>
      <c r="C133">
        <v>2455</v>
      </c>
      <c r="D133">
        <f>VLOOKUP($C133,'[2]Summer 2023 School'!$B$3:$P$201,6,FALSE)</f>
        <v>26</v>
      </c>
      <c r="E133">
        <f>VLOOKUP($C133,'[2]Autumn 2023 School'!$B$3:$J$198,6,FALSE)</f>
        <v>27</v>
      </c>
      <c r="F133">
        <f>VLOOKUP($C133,'[2]Spring 2024 School'!$B$3:$G$202,6,FALSE)</f>
        <v>32</v>
      </c>
      <c r="G133">
        <v>0</v>
      </c>
      <c r="H133">
        <v>0</v>
      </c>
      <c r="I133">
        <v>0</v>
      </c>
      <c r="J133">
        <f t="shared" si="4"/>
        <v>5070</v>
      </c>
      <c r="K133">
        <f t="shared" si="4"/>
        <v>5265</v>
      </c>
      <c r="L133">
        <f t="shared" si="5"/>
        <v>5760</v>
      </c>
      <c r="M133">
        <v>15210</v>
      </c>
      <c r="N133">
        <v>15210</v>
      </c>
      <c r="O133">
        <v>15210</v>
      </c>
      <c r="P133" s="276">
        <v>0.23684210526315788</v>
      </c>
      <c r="Q133" s="276">
        <v>0.36842105263157893</v>
      </c>
      <c r="R133" s="276">
        <v>0.76315789473684215</v>
      </c>
      <c r="S133" s="276">
        <v>3787.1052631578946</v>
      </c>
      <c r="T133" s="276">
        <v>5891.0526315789466</v>
      </c>
      <c r="U133" s="276">
        <v>12202.894736842107</v>
      </c>
      <c r="V133">
        <v>2</v>
      </c>
      <c r="W133">
        <v>0</v>
      </c>
      <c r="X133">
        <v>0</v>
      </c>
      <c r="Y133">
        <v>0</v>
      </c>
      <c r="Z133">
        <v>0</v>
      </c>
      <c r="AB133">
        <v>16</v>
      </c>
      <c r="AC133">
        <v>0</v>
      </c>
      <c r="AD133">
        <v>0</v>
      </c>
      <c r="AF133">
        <v>6</v>
      </c>
      <c r="AG133">
        <v>3</v>
      </c>
      <c r="AH133">
        <v>4</v>
      </c>
      <c r="AI133">
        <v>0</v>
      </c>
      <c r="AJ133">
        <v>1170</v>
      </c>
      <c r="AK133">
        <v>585</v>
      </c>
      <c r="AL133">
        <v>720</v>
      </c>
      <c r="AM133">
        <v>0</v>
      </c>
      <c r="AN133">
        <v>0</v>
      </c>
      <c r="AO133">
        <v>0</v>
      </c>
      <c r="AR133" t="s">
        <v>171</v>
      </c>
    </row>
    <row r="134" spans="1:44" x14ac:dyDescent="0.3">
      <c r="A134" t="s">
        <v>172</v>
      </c>
      <c r="B134" t="s">
        <v>66</v>
      </c>
      <c r="C134">
        <v>2457</v>
      </c>
      <c r="D134">
        <f>VLOOKUP($C134,'[2]Summer 2023 School'!$B$3:$P$201,6,FALSE)</f>
        <v>33</v>
      </c>
      <c r="E134">
        <f>VLOOKUP($C134,'[2]Autumn 2023 School'!$B$3:$J$198,6,FALSE)</f>
        <v>43</v>
      </c>
      <c r="F134">
        <f>VLOOKUP($C134,'[2]Spring 2024 School'!$B$3:$G$202,6,FALSE)</f>
        <v>45</v>
      </c>
      <c r="G134">
        <v>0</v>
      </c>
      <c r="H134">
        <v>0</v>
      </c>
      <c r="I134">
        <v>0</v>
      </c>
      <c r="J134">
        <f t="shared" si="4"/>
        <v>6435</v>
      </c>
      <c r="K134">
        <f t="shared" si="4"/>
        <v>8385</v>
      </c>
      <c r="L134">
        <f t="shared" si="5"/>
        <v>8100</v>
      </c>
      <c r="M134">
        <v>15210</v>
      </c>
      <c r="N134">
        <v>15210</v>
      </c>
      <c r="O134">
        <v>15210</v>
      </c>
      <c r="P134" s="276">
        <v>0.20634920634920634</v>
      </c>
      <c r="Q134" s="276">
        <v>0.68253968253968256</v>
      </c>
      <c r="R134" s="276">
        <v>0.88888888888888884</v>
      </c>
      <c r="S134" s="276">
        <v>6515.4761904761899</v>
      </c>
      <c r="T134" s="276">
        <v>21551.190476190477</v>
      </c>
      <c r="U134" s="276">
        <v>28066.666666666664</v>
      </c>
      <c r="V134">
        <v>2</v>
      </c>
      <c r="W134">
        <v>0</v>
      </c>
      <c r="X134">
        <v>0</v>
      </c>
      <c r="Y134">
        <v>0</v>
      </c>
      <c r="Z134">
        <v>0</v>
      </c>
      <c r="AB134">
        <v>9</v>
      </c>
      <c r="AC134">
        <v>0</v>
      </c>
      <c r="AD134">
        <v>0</v>
      </c>
      <c r="AF134">
        <v>6</v>
      </c>
      <c r="AG134">
        <v>7</v>
      </c>
      <c r="AH134">
        <v>8</v>
      </c>
      <c r="AI134">
        <v>0</v>
      </c>
      <c r="AJ134">
        <v>1170</v>
      </c>
      <c r="AK134">
        <v>1365</v>
      </c>
      <c r="AL134">
        <v>1440</v>
      </c>
      <c r="AM134">
        <v>0</v>
      </c>
      <c r="AN134">
        <v>0</v>
      </c>
      <c r="AO134">
        <v>0</v>
      </c>
      <c r="AR134" t="s">
        <v>172</v>
      </c>
    </row>
    <row r="135" spans="1:44" x14ac:dyDescent="0.3">
      <c r="A135" t="s">
        <v>173</v>
      </c>
      <c r="B135" t="s">
        <v>63</v>
      </c>
      <c r="C135">
        <v>2458</v>
      </c>
      <c r="D135">
        <f>VLOOKUP($C135,'[2]Summer 2023 School'!$B$3:$P$201,6,FALSE)</f>
        <v>51</v>
      </c>
      <c r="E135">
        <f>VLOOKUP($C135,'[2]Autumn 2023 School'!$B$3:$J$198,6,FALSE)</f>
        <v>43</v>
      </c>
      <c r="F135">
        <f>VLOOKUP($C135,'[2]Spring 2024 School'!$B$3:$G$202,6,FALSE)</f>
        <v>46</v>
      </c>
      <c r="G135">
        <v>0</v>
      </c>
      <c r="H135">
        <v>0</v>
      </c>
      <c r="I135">
        <v>0</v>
      </c>
      <c r="J135">
        <f t="shared" si="4"/>
        <v>9945</v>
      </c>
      <c r="K135">
        <f t="shared" si="4"/>
        <v>8385</v>
      </c>
      <c r="L135">
        <f t="shared" si="5"/>
        <v>8280</v>
      </c>
      <c r="M135">
        <v>15210</v>
      </c>
      <c r="N135">
        <v>15210</v>
      </c>
      <c r="O135">
        <v>15210</v>
      </c>
      <c r="P135" s="276">
        <v>0</v>
      </c>
      <c r="Q135" s="276">
        <v>4.878048780487805E-2</v>
      </c>
      <c r="R135" s="276">
        <v>0.73170731707317072</v>
      </c>
      <c r="S135" s="276">
        <v>0</v>
      </c>
      <c r="T135" s="276">
        <v>1410.7317073170732</v>
      </c>
      <c r="U135" s="276">
        <v>21160.975609756097</v>
      </c>
      <c r="V135">
        <v>0</v>
      </c>
      <c r="W135">
        <v>0</v>
      </c>
      <c r="X135">
        <v>0</v>
      </c>
      <c r="Y135">
        <v>0</v>
      </c>
      <c r="Z135">
        <v>0</v>
      </c>
      <c r="AB135">
        <v>6</v>
      </c>
      <c r="AC135">
        <v>0</v>
      </c>
      <c r="AD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R135" t="s">
        <v>173</v>
      </c>
    </row>
    <row r="136" spans="1:44" x14ac:dyDescent="0.3">
      <c r="A136" t="s">
        <v>174</v>
      </c>
      <c r="B136" t="s">
        <v>63</v>
      </c>
      <c r="C136">
        <v>2460</v>
      </c>
      <c r="D136">
        <f>VLOOKUP($C136,'[2]Summer 2023 School'!$B$3:$P$201,6,FALSE)</f>
        <v>40</v>
      </c>
      <c r="E136">
        <f>VLOOKUP($C136,'[2]Autumn 2023 School'!$B$3:$J$198,6,FALSE)</f>
        <v>31</v>
      </c>
      <c r="F136">
        <f>VLOOKUP($C136,'[2]Spring 2024 School'!$B$3:$G$202,6,FALSE)</f>
        <v>31</v>
      </c>
      <c r="G136">
        <v>0</v>
      </c>
      <c r="H136">
        <v>0</v>
      </c>
      <c r="I136">
        <v>0</v>
      </c>
      <c r="J136">
        <f t="shared" si="4"/>
        <v>7800</v>
      </c>
      <c r="K136">
        <f t="shared" si="4"/>
        <v>6045</v>
      </c>
      <c r="L136">
        <f t="shared" si="5"/>
        <v>5580</v>
      </c>
      <c r="M136">
        <v>15210</v>
      </c>
      <c r="N136">
        <v>15210</v>
      </c>
      <c r="O136">
        <v>15210</v>
      </c>
      <c r="P136" s="276">
        <v>0</v>
      </c>
      <c r="Q136" s="276">
        <v>2.7777777777777776E-2</v>
      </c>
      <c r="R136" s="276">
        <v>0.41666666666666669</v>
      </c>
      <c r="S136" s="276">
        <v>0</v>
      </c>
      <c r="T136" s="276">
        <v>516.66666666666663</v>
      </c>
      <c r="U136" s="276">
        <v>7750</v>
      </c>
      <c r="V136">
        <v>0</v>
      </c>
      <c r="W136">
        <v>0</v>
      </c>
      <c r="X136">
        <v>0</v>
      </c>
      <c r="Y136">
        <v>0</v>
      </c>
      <c r="Z136">
        <v>0</v>
      </c>
      <c r="AB136">
        <v>12</v>
      </c>
      <c r="AC136">
        <v>0</v>
      </c>
      <c r="AD136">
        <v>0</v>
      </c>
      <c r="AF136">
        <v>0</v>
      </c>
      <c r="AG136">
        <v>4</v>
      </c>
      <c r="AH136">
        <v>8</v>
      </c>
      <c r="AI136">
        <v>0</v>
      </c>
      <c r="AJ136">
        <v>0</v>
      </c>
      <c r="AK136">
        <v>780</v>
      </c>
      <c r="AL136">
        <v>1440</v>
      </c>
      <c r="AM136">
        <v>0</v>
      </c>
      <c r="AN136">
        <v>0</v>
      </c>
      <c r="AO136">
        <v>0</v>
      </c>
      <c r="AR136" t="s">
        <v>174</v>
      </c>
    </row>
    <row r="137" spans="1:44" x14ac:dyDescent="0.3">
      <c r="A137" t="s">
        <v>175</v>
      </c>
      <c r="B137" t="s">
        <v>63</v>
      </c>
      <c r="C137">
        <v>2463</v>
      </c>
      <c r="D137">
        <f>VLOOKUP($C137,'[2]Summer 2023 School'!$B$3:$P$201,6,FALSE)</f>
        <v>37</v>
      </c>
      <c r="E137">
        <f>VLOOKUP($C137,'[2]Autumn 2023 School'!$B$3:$J$198,6,FALSE)</f>
        <v>33</v>
      </c>
      <c r="F137">
        <f>VLOOKUP($C137,'[2]Spring 2024 School'!$B$3:$G$202,6,FALSE)</f>
        <v>34</v>
      </c>
      <c r="G137">
        <v>0</v>
      </c>
      <c r="H137">
        <v>0</v>
      </c>
      <c r="I137">
        <v>0</v>
      </c>
      <c r="J137">
        <f t="shared" si="4"/>
        <v>7215</v>
      </c>
      <c r="K137">
        <f t="shared" si="4"/>
        <v>6435</v>
      </c>
      <c r="L137">
        <f t="shared" si="5"/>
        <v>6120</v>
      </c>
      <c r="M137">
        <v>20280</v>
      </c>
      <c r="N137">
        <v>20280</v>
      </c>
      <c r="O137">
        <v>20280</v>
      </c>
      <c r="P137" s="276">
        <v>3.8461538461538464E-2</v>
      </c>
      <c r="Q137" s="276">
        <v>3.8461538461538464E-2</v>
      </c>
      <c r="R137" s="276">
        <v>7.6923076923076927E-2</v>
      </c>
      <c r="S137" s="276">
        <v>635.76923076923083</v>
      </c>
      <c r="T137" s="276">
        <v>635.76923076923083</v>
      </c>
      <c r="U137" s="276">
        <v>1271.5384615384617</v>
      </c>
      <c r="V137">
        <v>1</v>
      </c>
      <c r="W137">
        <v>0</v>
      </c>
      <c r="X137">
        <v>0</v>
      </c>
      <c r="Y137">
        <v>0</v>
      </c>
      <c r="Z137">
        <v>0</v>
      </c>
      <c r="AB137">
        <v>2</v>
      </c>
      <c r="AC137">
        <v>0</v>
      </c>
      <c r="AD137">
        <v>0</v>
      </c>
      <c r="AF137">
        <v>19</v>
      </c>
      <c r="AG137">
        <v>14</v>
      </c>
      <c r="AH137">
        <v>15</v>
      </c>
      <c r="AI137">
        <v>0</v>
      </c>
      <c r="AJ137">
        <v>3705</v>
      </c>
      <c r="AK137">
        <v>2730</v>
      </c>
      <c r="AL137">
        <v>2700</v>
      </c>
      <c r="AM137">
        <v>0</v>
      </c>
      <c r="AN137">
        <v>0</v>
      </c>
      <c r="AO137">
        <v>0</v>
      </c>
      <c r="AR137" t="s">
        <v>175</v>
      </c>
    </row>
    <row r="138" spans="1:44" x14ac:dyDescent="0.3">
      <c r="A138" t="s">
        <v>176</v>
      </c>
      <c r="B138" t="s">
        <v>66</v>
      </c>
      <c r="C138">
        <v>2465</v>
      </c>
      <c r="D138">
        <f>VLOOKUP($C138,'[2]Summer 2023 School'!$B$3:$P$201,6,FALSE)</f>
        <v>47</v>
      </c>
      <c r="E138">
        <f>VLOOKUP($C138,'[2]Autumn 2023 School'!$B$3:$J$198,6,FALSE)</f>
        <v>29</v>
      </c>
      <c r="F138">
        <f>VLOOKUP($C138,'[2]Spring 2024 School'!$B$3:$G$202,6,FALSE)</f>
        <v>39</v>
      </c>
      <c r="G138">
        <v>0</v>
      </c>
      <c r="H138">
        <v>0</v>
      </c>
      <c r="I138">
        <v>0</v>
      </c>
      <c r="J138">
        <f t="shared" si="4"/>
        <v>9165</v>
      </c>
      <c r="K138">
        <f t="shared" si="4"/>
        <v>5655</v>
      </c>
      <c r="L138">
        <f t="shared" si="5"/>
        <v>7020</v>
      </c>
      <c r="M138">
        <v>10140</v>
      </c>
      <c r="N138">
        <v>10140</v>
      </c>
      <c r="O138">
        <v>10140</v>
      </c>
      <c r="P138" s="276">
        <v>0</v>
      </c>
      <c r="Q138" s="276">
        <v>0</v>
      </c>
      <c r="R138" s="276">
        <v>0</v>
      </c>
      <c r="S138" s="276">
        <v>0</v>
      </c>
      <c r="T138" s="276">
        <v>0</v>
      </c>
      <c r="U138" s="276">
        <v>0</v>
      </c>
      <c r="V138">
        <v>0</v>
      </c>
      <c r="W138">
        <v>0</v>
      </c>
      <c r="X138">
        <v>0</v>
      </c>
      <c r="Y138">
        <v>0</v>
      </c>
      <c r="Z138">
        <v>0</v>
      </c>
      <c r="AB138">
        <v>21</v>
      </c>
      <c r="AC138">
        <v>0</v>
      </c>
      <c r="AD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R138" t="s">
        <v>176</v>
      </c>
    </row>
    <row r="139" spans="1:44" x14ac:dyDescent="0.3">
      <c r="A139" t="s">
        <v>177</v>
      </c>
      <c r="B139" t="s">
        <v>66</v>
      </c>
      <c r="C139">
        <v>2466</v>
      </c>
      <c r="D139">
        <f>VLOOKUP($C139,'[2]Summer 2023 School'!$B$3:$P$201,6,FALSE)</f>
        <v>60</v>
      </c>
      <c r="E139">
        <f>VLOOKUP($C139,'[2]Autumn 2023 School'!$B$3:$J$198,6,FALSE)</f>
        <v>38</v>
      </c>
      <c r="F139">
        <f>VLOOKUP($C139,'[2]Spring 2024 School'!$B$3:$G$202,6,FALSE)</f>
        <v>52</v>
      </c>
      <c r="G139">
        <v>0</v>
      </c>
      <c r="H139">
        <v>0</v>
      </c>
      <c r="I139">
        <v>0</v>
      </c>
      <c r="J139">
        <f t="shared" si="4"/>
        <v>11700</v>
      </c>
      <c r="K139">
        <f t="shared" si="4"/>
        <v>7410</v>
      </c>
      <c r="L139">
        <f t="shared" si="5"/>
        <v>9360</v>
      </c>
      <c r="M139">
        <v>25350</v>
      </c>
      <c r="N139">
        <v>25350</v>
      </c>
      <c r="O139">
        <v>25350</v>
      </c>
      <c r="P139" s="276">
        <v>0</v>
      </c>
      <c r="Q139" s="276">
        <v>0.18181818181818182</v>
      </c>
      <c r="R139" s="276">
        <v>0.94545454545454544</v>
      </c>
      <c r="S139" s="276">
        <v>0</v>
      </c>
      <c r="T139" s="276">
        <v>7399.090909090909</v>
      </c>
      <c r="U139" s="276">
        <v>38475.272727272728</v>
      </c>
      <c r="V139">
        <v>23</v>
      </c>
      <c r="W139">
        <v>0</v>
      </c>
      <c r="X139">
        <v>0</v>
      </c>
      <c r="Y139">
        <v>0</v>
      </c>
      <c r="Z139">
        <v>0</v>
      </c>
      <c r="AB139">
        <v>38</v>
      </c>
      <c r="AC139">
        <v>0</v>
      </c>
      <c r="AD139">
        <v>0</v>
      </c>
      <c r="AF139">
        <v>9</v>
      </c>
      <c r="AG139">
        <v>3</v>
      </c>
      <c r="AH139">
        <v>6</v>
      </c>
      <c r="AI139">
        <v>0</v>
      </c>
      <c r="AJ139">
        <v>1755</v>
      </c>
      <c r="AK139">
        <v>585</v>
      </c>
      <c r="AL139">
        <v>1080</v>
      </c>
      <c r="AM139">
        <v>0</v>
      </c>
      <c r="AN139">
        <v>0</v>
      </c>
      <c r="AO139">
        <v>0</v>
      </c>
      <c r="AR139" t="s">
        <v>177</v>
      </c>
    </row>
    <row r="140" spans="1:44" x14ac:dyDescent="0.3">
      <c r="A140" t="s">
        <v>178</v>
      </c>
      <c r="B140" t="s">
        <v>63</v>
      </c>
      <c r="C140">
        <v>2471</v>
      </c>
      <c r="D140">
        <f>VLOOKUP($C140,'[2]Summer 2023 School'!$B$3:$P$201,6,FALSE)</f>
        <v>50</v>
      </c>
      <c r="E140">
        <f>VLOOKUP($C140,'[2]Autumn 2023 School'!$B$3:$J$198,6,FALSE)</f>
        <v>40</v>
      </c>
      <c r="F140">
        <f>VLOOKUP($C140,'[2]Spring 2024 School'!$B$3:$G$202,6,FALSE)</f>
        <v>41</v>
      </c>
      <c r="G140">
        <v>0</v>
      </c>
      <c r="H140">
        <v>0</v>
      </c>
      <c r="I140">
        <v>0</v>
      </c>
      <c r="J140">
        <f t="shared" si="4"/>
        <v>9750</v>
      </c>
      <c r="K140">
        <f t="shared" si="4"/>
        <v>7800</v>
      </c>
      <c r="L140">
        <f t="shared" si="5"/>
        <v>7380</v>
      </c>
      <c r="M140">
        <v>15210</v>
      </c>
      <c r="N140">
        <v>15210</v>
      </c>
      <c r="O140">
        <v>15210</v>
      </c>
      <c r="P140" s="276">
        <v>2.1739130434782608E-2</v>
      </c>
      <c r="Q140" s="276">
        <v>0.56521739130434778</v>
      </c>
      <c r="R140" s="276">
        <v>0.95652173913043481</v>
      </c>
      <c r="S140" s="276">
        <v>503.15217391304344</v>
      </c>
      <c r="T140" s="276">
        <v>13081.95652173913</v>
      </c>
      <c r="U140" s="276">
        <v>22138.695652173912</v>
      </c>
      <c r="V140">
        <v>0</v>
      </c>
      <c r="W140">
        <v>0</v>
      </c>
      <c r="X140">
        <v>0</v>
      </c>
      <c r="Y140">
        <v>0</v>
      </c>
      <c r="Z140">
        <v>0</v>
      </c>
      <c r="AB140">
        <v>15</v>
      </c>
      <c r="AC140">
        <v>0</v>
      </c>
      <c r="AD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R140" t="s">
        <v>178</v>
      </c>
    </row>
    <row r="141" spans="1:44" x14ac:dyDescent="0.3">
      <c r="A141" t="s">
        <v>179</v>
      </c>
      <c r="B141" t="s">
        <v>66</v>
      </c>
      <c r="C141">
        <v>2478</v>
      </c>
      <c r="D141">
        <f>VLOOKUP($C141,'[2]Summer 2023 School'!$B$3:$P$201,6,FALSE)</f>
        <v>28</v>
      </c>
      <c r="E141">
        <f>VLOOKUP($C141,'[2]Autumn 2023 School'!$B$3:$J$198,6,FALSE)</f>
        <v>29</v>
      </c>
      <c r="F141">
        <f>VLOOKUP($C141,'[2]Spring 2024 School'!$B$3:$G$202,6,FALSE)</f>
        <v>29</v>
      </c>
      <c r="G141">
        <v>0</v>
      </c>
      <c r="H141">
        <v>0</v>
      </c>
      <c r="I141">
        <v>0</v>
      </c>
      <c r="J141">
        <f t="shared" si="4"/>
        <v>5460</v>
      </c>
      <c r="K141">
        <f t="shared" si="4"/>
        <v>5655</v>
      </c>
      <c r="L141">
        <f t="shared" si="5"/>
        <v>5220</v>
      </c>
      <c r="M141">
        <v>10140</v>
      </c>
      <c r="N141">
        <v>10140</v>
      </c>
      <c r="O141">
        <v>10140</v>
      </c>
      <c r="P141" s="276">
        <v>0</v>
      </c>
      <c r="Q141" s="276">
        <v>3.5714285714285712E-2</v>
      </c>
      <c r="R141" s="276">
        <v>0.17857142857142858</v>
      </c>
      <c r="S141" s="276">
        <v>0</v>
      </c>
      <c r="T141" s="276">
        <v>595.17857142857144</v>
      </c>
      <c r="U141" s="276">
        <v>2975.8928571428573</v>
      </c>
      <c r="V141">
        <v>0</v>
      </c>
      <c r="W141">
        <v>0</v>
      </c>
      <c r="X141">
        <v>0</v>
      </c>
      <c r="Y141">
        <v>0</v>
      </c>
      <c r="Z141">
        <v>0</v>
      </c>
      <c r="AB141">
        <v>1</v>
      </c>
      <c r="AC141">
        <v>0</v>
      </c>
      <c r="AD141">
        <v>0</v>
      </c>
      <c r="AF141">
        <v>25</v>
      </c>
      <c r="AG141">
        <v>16</v>
      </c>
      <c r="AH141">
        <v>18</v>
      </c>
      <c r="AI141">
        <v>0</v>
      </c>
      <c r="AJ141">
        <v>4875</v>
      </c>
      <c r="AK141">
        <v>3120</v>
      </c>
      <c r="AL141">
        <v>3240</v>
      </c>
      <c r="AM141">
        <v>0</v>
      </c>
      <c r="AN141">
        <v>0</v>
      </c>
      <c r="AO141">
        <v>0</v>
      </c>
      <c r="AR141" t="s">
        <v>179</v>
      </c>
    </row>
    <row r="142" spans="1:44" x14ac:dyDescent="0.3">
      <c r="A142" t="s">
        <v>180</v>
      </c>
      <c r="B142" t="s">
        <v>66</v>
      </c>
      <c r="C142">
        <v>2479</v>
      </c>
      <c r="D142">
        <f>VLOOKUP($C142,'[2]Summer 2023 School'!$B$3:$P$201,6,FALSE)</f>
        <v>78</v>
      </c>
      <c r="E142">
        <f>VLOOKUP($C142,'[2]Autumn 2023 School'!$B$3:$J$198,6,FALSE)</f>
        <v>61</v>
      </c>
      <c r="F142">
        <f>VLOOKUP($C142,'[2]Spring 2024 School'!$B$3:$G$202,6,FALSE)</f>
        <v>82</v>
      </c>
      <c r="G142">
        <v>0</v>
      </c>
      <c r="H142">
        <v>0</v>
      </c>
      <c r="I142">
        <v>0</v>
      </c>
      <c r="J142">
        <f t="shared" si="4"/>
        <v>15210</v>
      </c>
      <c r="K142">
        <f t="shared" si="4"/>
        <v>11895</v>
      </c>
      <c r="L142">
        <f t="shared" si="5"/>
        <v>14760</v>
      </c>
      <c r="M142">
        <v>35100</v>
      </c>
      <c r="N142">
        <v>35100</v>
      </c>
      <c r="O142">
        <v>35100</v>
      </c>
      <c r="P142" s="276">
        <v>0.26582278481012656</v>
      </c>
      <c r="Q142" s="276">
        <v>0.86075949367088611</v>
      </c>
      <c r="R142" s="276">
        <v>0.97468354430379744</v>
      </c>
      <c r="S142" s="276">
        <v>11048.92405063291</v>
      </c>
      <c r="T142" s="276">
        <v>35777.468354430384</v>
      </c>
      <c r="U142" s="276">
        <v>40512.721518987339</v>
      </c>
      <c r="V142">
        <v>17</v>
      </c>
      <c r="W142">
        <v>0</v>
      </c>
      <c r="X142">
        <v>0</v>
      </c>
      <c r="Y142">
        <v>0</v>
      </c>
      <c r="Z142">
        <v>0</v>
      </c>
      <c r="AB142">
        <v>22</v>
      </c>
      <c r="AC142">
        <v>0</v>
      </c>
      <c r="AD142">
        <v>0</v>
      </c>
      <c r="AF142">
        <v>5</v>
      </c>
      <c r="AG142">
        <v>3</v>
      </c>
      <c r="AH142">
        <v>9</v>
      </c>
      <c r="AI142">
        <v>0</v>
      </c>
      <c r="AJ142">
        <v>975</v>
      </c>
      <c r="AK142">
        <v>585</v>
      </c>
      <c r="AL142">
        <v>1620</v>
      </c>
      <c r="AM142">
        <v>0</v>
      </c>
      <c r="AN142">
        <v>0</v>
      </c>
      <c r="AO142">
        <v>0</v>
      </c>
      <c r="AR142" t="s">
        <v>180</v>
      </c>
    </row>
    <row r="143" spans="1:44" x14ac:dyDescent="0.3">
      <c r="A143" t="s">
        <v>181</v>
      </c>
      <c r="B143" t="s">
        <v>63</v>
      </c>
      <c r="C143">
        <v>2480</v>
      </c>
      <c r="D143">
        <f>VLOOKUP($C143,'[2]Summer 2023 School'!$B$3:$P$201,6,FALSE)</f>
        <v>23</v>
      </c>
      <c r="E143">
        <f>VLOOKUP($C143,'[2]Autumn 2023 School'!$B$3:$J$198,6,FALSE)</f>
        <v>3</v>
      </c>
      <c r="F143">
        <f>VLOOKUP($C143,'[2]Spring 2024 School'!$B$3:$G$202,6,FALSE)</f>
        <v>12</v>
      </c>
      <c r="G143">
        <v>0</v>
      </c>
      <c r="H143">
        <v>0</v>
      </c>
      <c r="I143">
        <v>0</v>
      </c>
      <c r="J143">
        <f t="shared" si="4"/>
        <v>4485</v>
      </c>
      <c r="K143">
        <f t="shared" si="4"/>
        <v>585</v>
      </c>
      <c r="L143">
        <f t="shared" si="5"/>
        <v>2160</v>
      </c>
      <c r="M143">
        <v>10140</v>
      </c>
      <c r="N143">
        <v>10140</v>
      </c>
      <c r="O143">
        <v>10140</v>
      </c>
      <c r="P143" s="276">
        <v>0.7407407407407407</v>
      </c>
      <c r="Q143" s="276">
        <v>0.77777777777777779</v>
      </c>
      <c r="R143" s="276">
        <v>0.77777777777777779</v>
      </c>
      <c r="S143" s="276">
        <v>10255.555555555555</v>
      </c>
      <c r="T143" s="276">
        <v>10768.333333333334</v>
      </c>
      <c r="U143" s="276">
        <v>10768.333333333334</v>
      </c>
      <c r="V143">
        <v>0</v>
      </c>
      <c r="W143">
        <v>0</v>
      </c>
      <c r="X143">
        <v>0</v>
      </c>
      <c r="Y143">
        <v>0</v>
      </c>
      <c r="Z143">
        <v>0</v>
      </c>
      <c r="AB143">
        <v>17</v>
      </c>
      <c r="AC143">
        <v>0</v>
      </c>
      <c r="AD143">
        <v>0</v>
      </c>
      <c r="AF143">
        <v>1</v>
      </c>
      <c r="AG143">
        <v>4</v>
      </c>
      <c r="AH143">
        <v>6</v>
      </c>
      <c r="AI143">
        <v>0</v>
      </c>
      <c r="AJ143">
        <v>195</v>
      </c>
      <c r="AK143">
        <v>780</v>
      </c>
      <c r="AL143">
        <v>1080</v>
      </c>
      <c r="AM143">
        <v>0</v>
      </c>
      <c r="AN143">
        <v>0</v>
      </c>
      <c r="AO143">
        <v>0</v>
      </c>
      <c r="AR143" t="s">
        <v>181</v>
      </c>
    </row>
    <row r="144" spans="1:44" x14ac:dyDescent="0.3">
      <c r="A144" t="s">
        <v>182</v>
      </c>
      <c r="B144" t="s">
        <v>63</v>
      </c>
      <c r="C144">
        <v>2481</v>
      </c>
      <c r="D144">
        <f>VLOOKUP($C144,'[2]Summer 2023 School'!$B$3:$P$201,6,FALSE)</f>
        <v>48</v>
      </c>
      <c r="E144">
        <f>VLOOKUP($C144,'[2]Autumn 2023 School'!$B$3:$J$198,6,FALSE)</f>
        <v>36</v>
      </c>
      <c r="F144">
        <f>VLOOKUP($C144,'[2]Spring 2024 School'!$B$3:$G$202,6,FALSE)</f>
        <v>48</v>
      </c>
      <c r="G144">
        <v>0</v>
      </c>
      <c r="H144">
        <v>0</v>
      </c>
      <c r="I144">
        <v>0</v>
      </c>
      <c r="J144">
        <f t="shared" si="4"/>
        <v>9360</v>
      </c>
      <c r="K144">
        <f t="shared" si="4"/>
        <v>7020</v>
      </c>
      <c r="L144">
        <f t="shared" si="5"/>
        <v>8640</v>
      </c>
      <c r="M144">
        <v>23400</v>
      </c>
      <c r="N144">
        <v>23400</v>
      </c>
      <c r="O144">
        <v>23400</v>
      </c>
      <c r="P144" s="276">
        <v>0</v>
      </c>
      <c r="Q144" s="276">
        <v>4.2553191489361701E-2</v>
      </c>
      <c r="R144" s="276">
        <v>0.8936170212765957</v>
      </c>
      <c r="S144" s="276">
        <v>0</v>
      </c>
      <c r="T144" s="276">
        <v>1051.9148936170213</v>
      </c>
      <c r="U144" s="276">
        <v>22090.212765957447</v>
      </c>
      <c r="V144">
        <v>0</v>
      </c>
      <c r="W144">
        <v>0</v>
      </c>
      <c r="X144">
        <v>0</v>
      </c>
      <c r="Y144">
        <v>0</v>
      </c>
      <c r="Z144">
        <v>0</v>
      </c>
      <c r="AB144">
        <v>40</v>
      </c>
      <c r="AC144">
        <v>0</v>
      </c>
      <c r="AD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R144" t="s">
        <v>182</v>
      </c>
    </row>
    <row r="145" spans="1:44" x14ac:dyDescent="0.3">
      <c r="A145" t="s">
        <v>183</v>
      </c>
      <c r="B145" t="s">
        <v>66</v>
      </c>
      <c r="C145">
        <v>2482</v>
      </c>
      <c r="D145">
        <f>VLOOKUP($C145,'[2]Summer 2023 School'!$B$3:$P$201,6,FALSE)</f>
        <v>46</v>
      </c>
      <c r="E145">
        <f>VLOOKUP($C145,'[2]Autumn 2023 School'!$B$3:$J$198,6,FALSE)</f>
        <v>36</v>
      </c>
      <c r="F145">
        <f>VLOOKUP($C145,'[2]Spring 2024 School'!$B$3:$G$202,6,FALSE)</f>
        <v>48</v>
      </c>
      <c r="G145">
        <v>0</v>
      </c>
      <c r="H145">
        <v>0</v>
      </c>
      <c r="I145">
        <v>0</v>
      </c>
      <c r="J145">
        <f t="shared" si="4"/>
        <v>8970</v>
      </c>
      <c r="K145">
        <f t="shared" si="4"/>
        <v>7020</v>
      </c>
      <c r="L145">
        <f t="shared" si="5"/>
        <v>8640</v>
      </c>
      <c r="M145">
        <v>20280</v>
      </c>
      <c r="N145">
        <v>20280</v>
      </c>
      <c r="O145">
        <v>20280</v>
      </c>
      <c r="P145" s="276">
        <v>0</v>
      </c>
      <c r="Q145" s="276">
        <v>4.0816326530612242E-2</v>
      </c>
      <c r="R145" s="276">
        <v>1</v>
      </c>
      <c r="S145" s="276">
        <v>0</v>
      </c>
      <c r="T145" s="276">
        <v>917.14285714285711</v>
      </c>
      <c r="U145" s="276">
        <v>22470</v>
      </c>
      <c r="V145">
        <v>0</v>
      </c>
      <c r="W145">
        <v>0</v>
      </c>
      <c r="X145">
        <v>0</v>
      </c>
      <c r="Y145">
        <v>0</v>
      </c>
      <c r="Z145">
        <v>0</v>
      </c>
      <c r="AB145">
        <v>11</v>
      </c>
      <c r="AC145">
        <v>7</v>
      </c>
      <c r="AD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R145" t="s">
        <v>183</v>
      </c>
    </row>
    <row r="146" spans="1:44" x14ac:dyDescent="0.3">
      <c r="A146" t="s">
        <v>184</v>
      </c>
      <c r="B146" t="s">
        <v>66</v>
      </c>
      <c r="C146">
        <v>2486</v>
      </c>
      <c r="D146">
        <f>VLOOKUP($C146,'[2]Summer 2023 School'!$B$3:$P$201,6,FALSE)</f>
        <v>20</v>
      </c>
      <c r="E146">
        <f>VLOOKUP($C146,'[2]Autumn 2023 School'!$B$3:$J$198,6,FALSE)</f>
        <v>11</v>
      </c>
      <c r="F146">
        <f>VLOOKUP($C146,'[2]Spring 2024 School'!$B$3:$G$202,6,FALSE)</f>
        <v>17</v>
      </c>
      <c r="G146">
        <v>0</v>
      </c>
      <c r="H146">
        <v>0</v>
      </c>
      <c r="I146">
        <v>0</v>
      </c>
      <c r="J146">
        <f t="shared" si="4"/>
        <v>3900</v>
      </c>
      <c r="K146">
        <f t="shared" si="4"/>
        <v>2145</v>
      </c>
      <c r="L146">
        <f t="shared" si="5"/>
        <v>3060</v>
      </c>
      <c r="M146">
        <v>10140</v>
      </c>
      <c r="N146">
        <v>10140</v>
      </c>
      <c r="O146">
        <v>10140</v>
      </c>
      <c r="P146" s="276">
        <v>0.92307692307692313</v>
      </c>
      <c r="Q146" s="276">
        <v>0.92307692307692313</v>
      </c>
      <c r="R146" s="276">
        <v>0.92307692307692313</v>
      </c>
      <c r="S146" s="276">
        <v>10204.615384615385</v>
      </c>
      <c r="T146" s="276">
        <v>10204.615384615385</v>
      </c>
      <c r="U146" s="276">
        <v>10204.615384615385</v>
      </c>
      <c r="V146">
        <v>0</v>
      </c>
      <c r="W146">
        <v>0</v>
      </c>
      <c r="X146">
        <v>0</v>
      </c>
      <c r="Y146">
        <v>0</v>
      </c>
      <c r="Z146">
        <v>0</v>
      </c>
      <c r="AB146">
        <v>14</v>
      </c>
      <c r="AC146">
        <v>0</v>
      </c>
      <c r="AD146">
        <v>0</v>
      </c>
      <c r="AF146">
        <v>0.66666666666666663</v>
      </c>
      <c r="AG146">
        <v>0</v>
      </c>
      <c r="AH146">
        <v>0</v>
      </c>
      <c r="AI146">
        <v>0</v>
      </c>
      <c r="AJ146">
        <v>130</v>
      </c>
      <c r="AK146">
        <v>0</v>
      </c>
      <c r="AL146">
        <v>0</v>
      </c>
      <c r="AM146">
        <v>0</v>
      </c>
      <c r="AN146">
        <v>0</v>
      </c>
      <c r="AO146">
        <v>0</v>
      </c>
      <c r="AR146" t="s">
        <v>184</v>
      </c>
    </row>
    <row r="147" spans="1:44" x14ac:dyDescent="0.3">
      <c r="A147" t="s">
        <v>185</v>
      </c>
      <c r="B147" t="s">
        <v>66</v>
      </c>
      <c r="C147">
        <v>3002</v>
      </c>
      <c r="D147">
        <f>VLOOKUP($C147,'[2]Summer 2023 School'!$B$3:$P$201,6,FALSE)</f>
        <v>25</v>
      </c>
      <c r="E147">
        <f>VLOOKUP($C147,'[2]Autumn 2023 School'!$B$3:$J$198,6,FALSE)</f>
        <v>19</v>
      </c>
      <c r="F147">
        <f>VLOOKUP($C147,'[2]Spring 2024 School'!$B$3:$G$202,6,FALSE)</f>
        <v>22</v>
      </c>
      <c r="G147">
        <v>0</v>
      </c>
      <c r="H147">
        <v>0</v>
      </c>
      <c r="I147">
        <v>0</v>
      </c>
      <c r="J147">
        <f t="shared" si="4"/>
        <v>4875</v>
      </c>
      <c r="K147">
        <f t="shared" si="4"/>
        <v>3705</v>
      </c>
      <c r="L147">
        <f t="shared" si="5"/>
        <v>3960</v>
      </c>
      <c r="M147">
        <v>10140</v>
      </c>
      <c r="N147">
        <v>10140</v>
      </c>
      <c r="O147">
        <v>10140</v>
      </c>
      <c r="P147" s="276">
        <v>0.65384615384615385</v>
      </c>
      <c r="Q147" s="276">
        <v>0.84615384615384615</v>
      </c>
      <c r="R147" s="276">
        <v>0.92307692307692313</v>
      </c>
      <c r="S147" s="276">
        <v>7041.9230769230771</v>
      </c>
      <c r="T147" s="276">
        <v>9113.0769230769238</v>
      </c>
      <c r="U147" s="276">
        <v>9941.5384615384628</v>
      </c>
      <c r="V147">
        <v>8</v>
      </c>
      <c r="W147">
        <v>0</v>
      </c>
      <c r="X147">
        <v>0</v>
      </c>
      <c r="Y147">
        <v>0</v>
      </c>
      <c r="Z147">
        <v>0</v>
      </c>
      <c r="AB147">
        <v>23</v>
      </c>
      <c r="AC147">
        <v>0</v>
      </c>
      <c r="AD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R147" t="s">
        <v>185</v>
      </c>
    </row>
    <row r="148" spans="1:44" x14ac:dyDescent="0.3">
      <c r="A148" t="s">
        <v>186</v>
      </c>
      <c r="B148" t="s">
        <v>63</v>
      </c>
      <c r="C148">
        <v>3015</v>
      </c>
      <c r="D148">
        <f>VLOOKUP($C148,'[2]Summer 2023 School'!$B$3:$P$201,6,FALSE)</f>
        <v>30</v>
      </c>
      <c r="E148">
        <f>VLOOKUP($C148,'[2]Autumn 2023 School'!$B$3:$J$198,6,FALSE)</f>
        <v>21</v>
      </c>
      <c r="F148">
        <f>VLOOKUP($C148,'[2]Spring 2024 School'!$B$3:$G$202,6,FALSE)</f>
        <v>26</v>
      </c>
      <c r="G148">
        <v>0</v>
      </c>
      <c r="H148">
        <v>0</v>
      </c>
      <c r="I148">
        <v>0</v>
      </c>
      <c r="J148">
        <f t="shared" si="4"/>
        <v>5850</v>
      </c>
      <c r="K148">
        <f t="shared" si="4"/>
        <v>4095</v>
      </c>
      <c r="L148">
        <f t="shared" si="5"/>
        <v>4680</v>
      </c>
      <c r="M148">
        <v>10140</v>
      </c>
      <c r="N148">
        <v>10140</v>
      </c>
      <c r="O148">
        <v>10140</v>
      </c>
      <c r="P148" s="276">
        <v>0</v>
      </c>
      <c r="Q148" s="276">
        <v>0.64</v>
      </c>
      <c r="R148" s="276">
        <v>0.76</v>
      </c>
      <c r="S148" s="276">
        <v>0</v>
      </c>
      <c r="T148" s="276">
        <v>11625.6</v>
      </c>
      <c r="U148" s="276">
        <v>13805.4</v>
      </c>
      <c r="V148">
        <v>37</v>
      </c>
      <c r="W148">
        <v>0</v>
      </c>
      <c r="X148">
        <v>0</v>
      </c>
      <c r="Y148">
        <v>0</v>
      </c>
      <c r="Z148">
        <v>0</v>
      </c>
      <c r="AB148">
        <v>2</v>
      </c>
      <c r="AC148">
        <v>0</v>
      </c>
      <c r="AD148">
        <v>0</v>
      </c>
      <c r="AF148">
        <v>0</v>
      </c>
      <c r="AG148">
        <v>4</v>
      </c>
      <c r="AH148">
        <v>8</v>
      </c>
      <c r="AI148">
        <v>0</v>
      </c>
      <c r="AJ148">
        <v>0</v>
      </c>
      <c r="AK148">
        <v>780</v>
      </c>
      <c r="AL148">
        <v>1440</v>
      </c>
      <c r="AM148">
        <v>0</v>
      </c>
      <c r="AN148">
        <v>0</v>
      </c>
      <c r="AO148">
        <v>0</v>
      </c>
      <c r="AR148" t="s">
        <v>186</v>
      </c>
    </row>
    <row r="149" spans="1:44" x14ac:dyDescent="0.3">
      <c r="A149" t="s">
        <v>187</v>
      </c>
      <c r="B149" t="s">
        <v>63</v>
      </c>
      <c r="C149">
        <v>3302</v>
      </c>
      <c r="D149">
        <f>VLOOKUP($C149,'[2]Summer 2023 School'!$B$3:$P$201,6,FALSE)</f>
        <v>35</v>
      </c>
      <c r="E149">
        <f>VLOOKUP($C149,'[2]Autumn 2023 School'!$B$3:$J$198,6,FALSE)</f>
        <v>36</v>
      </c>
      <c r="F149">
        <f>VLOOKUP($C149,'[2]Spring 2024 School'!$B$3:$G$202,6,FALSE)</f>
        <v>37</v>
      </c>
      <c r="G149">
        <v>0</v>
      </c>
      <c r="H149">
        <v>0</v>
      </c>
      <c r="I149">
        <v>0</v>
      </c>
      <c r="J149">
        <f t="shared" si="4"/>
        <v>6825</v>
      </c>
      <c r="K149">
        <f t="shared" si="4"/>
        <v>7020</v>
      </c>
      <c r="L149">
        <f t="shared" si="5"/>
        <v>6660</v>
      </c>
      <c r="M149">
        <v>10140</v>
      </c>
      <c r="N149">
        <v>10140</v>
      </c>
      <c r="O149">
        <v>10140</v>
      </c>
      <c r="P149" s="276">
        <v>5.2631578947368418E-2</v>
      </c>
      <c r="Q149" s="276">
        <v>0.18421052631578946</v>
      </c>
      <c r="R149" s="276">
        <v>0.31578947368421051</v>
      </c>
      <c r="S149" s="276">
        <v>1020.7894736842105</v>
      </c>
      <c r="T149" s="276">
        <v>3572.7631578947367</v>
      </c>
      <c r="U149" s="276">
        <v>6124.7368421052624</v>
      </c>
      <c r="V149">
        <v>6</v>
      </c>
      <c r="W149">
        <v>0</v>
      </c>
      <c r="X149">
        <v>0</v>
      </c>
      <c r="Y149">
        <v>0</v>
      </c>
      <c r="Z149">
        <v>0</v>
      </c>
      <c r="AB149">
        <v>11</v>
      </c>
      <c r="AC149">
        <v>0</v>
      </c>
      <c r="AD149">
        <v>0</v>
      </c>
      <c r="AF149">
        <v>15</v>
      </c>
      <c r="AG149">
        <v>16</v>
      </c>
      <c r="AH149">
        <v>16</v>
      </c>
      <c r="AI149">
        <v>0</v>
      </c>
      <c r="AJ149">
        <v>2925</v>
      </c>
      <c r="AK149">
        <v>3120</v>
      </c>
      <c r="AL149">
        <v>2880</v>
      </c>
      <c r="AM149">
        <v>0</v>
      </c>
      <c r="AN149">
        <v>0</v>
      </c>
      <c r="AO149">
        <v>0</v>
      </c>
      <c r="AR149" t="s">
        <v>187</v>
      </c>
    </row>
    <row r="150" spans="1:44" x14ac:dyDescent="0.3">
      <c r="A150" t="s">
        <v>188</v>
      </c>
      <c r="B150" t="s">
        <v>63</v>
      </c>
      <c r="C150">
        <v>3306</v>
      </c>
      <c r="D150">
        <f>VLOOKUP($C150,'[2]Summer 2023 School'!$B$3:$P$201,6,FALSE)</f>
        <v>45</v>
      </c>
      <c r="E150">
        <f>VLOOKUP($C150,'[2]Autumn 2023 School'!$B$3:$J$198,6,FALSE)</f>
        <v>49</v>
      </c>
      <c r="F150">
        <f>VLOOKUP($C150,'[2]Spring 2024 School'!$B$3:$G$202,6,FALSE)</f>
        <v>48</v>
      </c>
      <c r="G150">
        <v>0</v>
      </c>
      <c r="H150">
        <v>0</v>
      </c>
      <c r="I150">
        <v>0</v>
      </c>
      <c r="J150">
        <f t="shared" si="4"/>
        <v>8775</v>
      </c>
      <c r="K150">
        <f t="shared" si="4"/>
        <v>9555</v>
      </c>
      <c r="L150">
        <f t="shared" si="5"/>
        <v>8640</v>
      </c>
      <c r="M150">
        <v>15210</v>
      </c>
      <c r="N150">
        <v>15210</v>
      </c>
      <c r="O150">
        <v>15210</v>
      </c>
      <c r="P150" s="276">
        <v>2.8169014084507043E-2</v>
      </c>
      <c r="Q150" s="276">
        <v>2.8169014084507043E-2</v>
      </c>
      <c r="R150" s="276">
        <v>0.88732394366197187</v>
      </c>
      <c r="S150" s="276">
        <v>1107.8873239436621</v>
      </c>
      <c r="T150" s="276">
        <v>1107.8873239436621</v>
      </c>
      <c r="U150" s="276">
        <v>34898.450704225354</v>
      </c>
      <c r="V150">
        <v>0</v>
      </c>
      <c r="W150">
        <v>0</v>
      </c>
      <c r="X150">
        <v>0</v>
      </c>
      <c r="Y150">
        <v>0</v>
      </c>
      <c r="Z150">
        <v>0</v>
      </c>
      <c r="AB150">
        <v>19</v>
      </c>
      <c r="AC150">
        <v>0</v>
      </c>
      <c r="AD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R150" t="s">
        <v>188</v>
      </c>
    </row>
    <row r="151" spans="1:44" x14ac:dyDescent="0.3">
      <c r="A151" t="s">
        <v>189</v>
      </c>
      <c r="B151" t="s">
        <v>66</v>
      </c>
      <c r="C151">
        <v>3310</v>
      </c>
      <c r="D151">
        <f>VLOOKUP($C151,'[2]Summer 2023 School'!$B$3:$P$201,6,FALSE)</f>
        <v>31</v>
      </c>
      <c r="E151">
        <f>VLOOKUP($C151,'[2]Autumn 2023 School'!$B$3:$J$198,6,FALSE)</f>
        <v>15</v>
      </c>
      <c r="F151">
        <f>VLOOKUP($C151,'[2]Spring 2024 School'!$B$3:$G$202,6,FALSE)</f>
        <v>20</v>
      </c>
      <c r="G151">
        <v>0</v>
      </c>
      <c r="H151">
        <v>0</v>
      </c>
      <c r="I151">
        <v>0</v>
      </c>
      <c r="J151">
        <f t="shared" si="4"/>
        <v>6045</v>
      </c>
      <c r="K151">
        <f t="shared" si="4"/>
        <v>2925</v>
      </c>
      <c r="L151">
        <f t="shared" si="5"/>
        <v>3600</v>
      </c>
      <c r="M151">
        <v>20280</v>
      </c>
      <c r="N151">
        <v>20280</v>
      </c>
      <c r="O151">
        <v>20280</v>
      </c>
      <c r="P151" s="276">
        <v>0.63636363636363635</v>
      </c>
      <c r="Q151" s="276">
        <v>0.90909090909090906</v>
      </c>
      <c r="R151" s="276">
        <v>0.90909090909090906</v>
      </c>
      <c r="S151" s="276">
        <v>8734.0909090909081</v>
      </c>
      <c r="T151" s="276">
        <v>12477.272727272726</v>
      </c>
      <c r="U151" s="276">
        <v>12477.272727272726</v>
      </c>
      <c r="V151">
        <v>14</v>
      </c>
      <c r="W151">
        <v>0</v>
      </c>
      <c r="X151">
        <v>0</v>
      </c>
      <c r="Y151">
        <v>0</v>
      </c>
      <c r="Z151">
        <v>0</v>
      </c>
      <c r="AB151">
        <v>24</v>
      </c>
      <c r="AC151">
        <v>0</v>
      </c>
      <c r="AD151">
        <v>0</v>
      </c>
      <c r="AF151">
        <v>1</v>
      </c>
      <c r="AG151">
        <v>0</v>
      </c>
      <c r="AH151">
        <v>0</v>
      </c>
      <c r="AI151">
        <v>0</v>
      </c>
      <c r="AJ151">
        <v>195</v>
      </c>
      <c r="AK151">
        <v>0</v>
      </c>
      <c r="AL151">
        <v>0</v>
      </c>
      <c r="AM151">
        <v>0</v>
      </c>
      <c r="AN151">
        <v>0</v>
      </c>
      <c r="AO151">
        <v>0</v>
      </c>
      <c r="AR151" t="s">
        <v>189</v>
      </c>
    </row>
    <row r="152" spans="1:44" x14ac:dyDescent="0.3">
      <c r="A152" t="s">
        <v>190</v>
      </c>
      <c r="B152" t="s">
        <v>63</v>
      </c>
      <c r="C152">
        <v>3311</v>
      </c>
      <c r="D152">
        <f>VLOOKUP($C152,'[2]Summer 2023 School'!$B$3:$P$201,6,FALSE)</f>
        <v>33</v>
      </c>
      <c r="E152">
        <f>VLOOKUP($C152,'[2]Autumn 2023 School'!$B$3:$J$198,6,FALSE)</f>
        <v>18</v>
      </c>
      <c r="F152">
        <f>VLOOKUP($C152,'[2]Spring 2024 School'!$B$3:$G$202,6,FALSE)</f>
        <v>21</v>
      </c>
      <c r="G152">
        <v>0</v>
      </c>
      <c r="H152">
        <v>0</v>
      </c>
      <c r="I152">
        <v>0</v>
      </c>
      <c r="J152">
        <f t="shared" si="4"/>
        <v>6435</v>
      </c>
      <c r="K152">
        <f t="shared" si="4"/>
        <v>3510</v>
      </c>
      <c r="L152">
        <f t="shared" si="5"/>
        <v>3780</v>
      </c>
      <c r="M152">
        <v>10140</v>
      </c>
      <c r="N152">
        <v>10140</v>
      </c>
      <c r="O152">
        <v>10140</v>
      </c>
      <c r="P152" s="276">
        <v>0.63157894736842102</v>
      </c>
      <c r="Q152" s="276">
        <v>0.78947368421052633</v>
      </c>
      <c r="R152" s="276">
        <v>0.78947368421052633</v>
      </c>
      <c r="S152" s="276">
        <v>12950.526315789473</v>
      </c>
      <c r="T152" s="276">
        <v>16188.157894736842</v>
      </c>
      <c r="U152" s="276">
        <v>16188.157894736842</v>
      </c>
      <c r="V152">
        <v>0</v>
      </c>
      <c r="W152">
        <v>0</v>
      </c>
      <c r="X152">
        <v>0</v>
      </c>
      <c r="Y152">
        <v>0</v>
      </c>
      <c r="Z152">
        <v>0</v>
      </c>
      <c r="AB152">
        <v>24</v>
      </c>
      <c r="AC152">
        <v>0</v>
      </c>
      <c r="AD152">
        <v>0</v>
      </c>
      <c r="AF152">
        <v>10</v>
      </c>
      <c r="AG152">
        <v>8</v>
      </c>
      <c r="AH152">
        <v>9</v>
      </c>
      <c r="AI152">
        <v>0</v>
      </c>
      <c r="AJ152">
        <v>1950</v>
      </c>
      <c r="AK152">
        <v>1560</v>
      </c>
      <c r="AL152">
        <v>1620</v>
      </c>
      <c r="AM152">
        <v>0</v>
      </c>
      <c r="AN152">
        <v>0</v>
      </c>
      <c r="AO152">
        <v>0</v>
      </c>
      <c r="AR152" t="s">
        <v>190</v>
      </c>
    </row>
    <row r="153" spans="1:44" x14ac:dyDescent="0.3">
      <c r="A153" t="s">
        <v>191</v>
      </c>
      <c r="B153" t="s">
        <v>63</v>
      </c>
      <c r="C153">
        <v>3314</v>
      </c>
      <c r="D153">
        <f>VLOOKUP($C153,'[2]Summer 2023 School'!$B$3:$P$201,6,FALSE)</f>
        <v>26</v>
      </c>
      <c r="E153">
        <f>VLOOKUP($C153,'[2]Autumn 2023 School'!$B$3:$J$198,6,FALSE)</f>
        <v>26</v>
      </c>
      <c r="F153">
        <f>VLOOKUP($C153,'[2]Spring 2024 School'!$B$3:$G$202,6,FALSE)</f>
        <v>25</v>
      </c>
      <c r="G153">
        <v>0</v>
      </c>
      <c r="H153">
        <v>0</v>
      </c>
      <c r="I153">
        <v>0</v>
      </c>
      <c r="J153">
        <f t="shared" si="4"/>
        <v>5070</v>
      </c>
      <c r="K153">
        <f t="shared" si="4"/>
        <v>5070</v>
      </c>
      <c r="L153">
        <f t="shared" si="5"/>
        <v>4500</v>
      </c>
      <c r="M153">
        <v>10140</v>
      </c>
      <c r="N153">
        <v>10140</v>
      </c>
      <c r="O153">
        <v>10140</v>
      </c>
      <c r="P153" s="276">
        <v>0.46153846153846156</v>
      </c>
      <c r="Q153" s="276">
        <v>0.53846153846153844</v>
      </c>
      <c r="R153" s="276">
        <v>0.69230769230769229</v>
      </c>
      <c r="S153" s="276">
        <v>6666.9230769230771</v>
      </c>
      <c r="T153" s="276">
        <v>7778.0769230769229</v>
      </c>
      <c r="U153" s="276">
        <v>10000.384615384615</v>
      </c>
      <c r="V153">
        <v>11</v>
      </c>
      <c r="W153">
        <v>0</v>
      </c>
      <c r="X153">
        <v>0</v>
      </c>
      <c r="Y153">
        <v>0</v>
      </c>
      <c r="Z153">
        <v>0</v>
      </c>
      <c r="AB153">
        <v>10</v>
      </c>
      <c r="AC153">
        <v>0</v>
      </c>
      <c r="AD153">
        <v>0</v>
      </c>
      <c r="AF153">
        <v>4.1333333333333337</v>
      </c>
      <c r="AG153">
        <v>0.8</v>
      </c>
      <c r="AH153">
        <v>0.8</v>
      </c>
      <c r="AI153">
        <v>0</v>
      </c>
      <c r="AJ153">
        <v>806.00000000000011</v>
      </c>
      <c r="AK153">
        <v>156</v>
      </c>
      <c r="AL153">
        <v>144</v>
      </c>
      <c r="AM153">
        <v>0</v>
      </c>
      <c r="AN153">
        <v>0</v>
      </c>
      <c r="AO153">
        <v>0</v>
      </c>
      <c r="AR153" t="s">
        <v>191</v>
      </c>
    </row>
    <row r="154" spans="1:44" x14ac:dyDescent="0.3">
      <c r="A154" t="s">
        <v>192</v>
      </c>
      <c r="B154" t="s">
        <v>66</v>
      </c>
      <c r="C154">
        <v>3317</v>
      </c>
      <c r="D154">
        <f>VLOOKUP($C154,'[2]Summer 2023 School'!$B$3:$P$201,6,FALSE)</f>
        <v>24</v>
      </c>
      <c r="E154">
        <f>VLOOKUP($C154,'[2]Autumn 2023 School'!$B$3:$J$198,6,FALSE)</f>
        <v>22</v>
      </c>
      <c r="F154">
        <f>VLOOKUP($C154,'[2]Spring 2024 School'!$B$3:$G$202,6,FALSE)</f>
        <v>26</v>
      </c>
      <c r="G154">
        <v>0</v>
      </c>
      <c r="H154">
        <v>0</v>
      </c>
      <c r="I154">
        <v>0</v>
      </c>
      <c r="J154">
        <f t="shared" si="4"/>
        <v>4680</v>
      </c>
      <c r="K154">
        <f t="shared" si="4"/>
        <v>4290</v>
      </c>
      <c r="L154">
        <f t="shared" si="5"/>
        <v>4680</v>
      </c>
      <c r="M154">
        <v>10140</v>
      </c>
      <c r="N154">
        <v>10140</v>
      </c>
      <c r="O154">
        <v>10140</v>
      </c>
      <c r="P154" s="276">
        <v>0</v>
      </c>
      <c r="Q154" s="276">
        <v>0</v>
      </c>
      <c r="R154" s="276">
        <v>0.7</v>
      </c>
      <c r="S154" s="276">
        <v>0</v>
      </c>
      <c r="T154" s="276">
        <v>0</v>
      </c>
      <c r="U154" s="276">
        <v>10111.5</v>
      </c>
      <c r="V154">
        <v>10</v>
      </c>
      <c r="W154">
        <v>0</v>
      </c>
      <c r="X154">
        <v>0</v>
      </c>
      <c r="Y154">
        <v>0</v>
      </c>
      <c r="Z154">
        <v>0</v>
      </c>
      <c r="AB154">
        <v>11</v>
      </c>
      <c r="AC154">
        <v>0</v>
      </c>
      <c r="AD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R154" t="s">
        <v>192</v>
      </c>
    </row>
    <row r="155" spans="1:44" x14ac:dyDescent="0.3">
      <c r="A155" t="s">
        <v>193</v>
      </c>
      <c r="B155" t="s">
        <v>66</v>
      </c>
      <c r="C155">
        <v>3319</v>
      </c>
      <c r="D155">
        <f>VLOOKUP($C155,'[2]Summer 2023 School'!$B$3:$P$201,6,FALSE)</f>
        <v>32</v>
      </c>
      <c r="E155">
        <f>VLOOKUP($C155,'[2]Autumn 2023 School'!$B$3:$J$198,6,FALSE)</f>
        <v>33</v>
      </c>
      <c r="F155">
        <f>VLOOKUP($C155,'[2]Spring 2024 School'!$B$3:$G$202,6,FALSE)</f>
        <v>33</v>
      </c>
      <c r="G155">
        <v>0</v>
      </c>
      <c r="H155">
        <v>0</v>
      </c>
      <c r="I155">
        <v>0</v>
      </c>
      <c r="J155">
        <f t="shared" si="4"/>
        <v>6240</v>
      </c>
      <c r="K155">
        <f t="shared" si="4"/>
        <v>6435</v>
      </c>
      <c r="L155">
        <f t="shared" si="5"/>
        <v>5940</v>
      </c>
      <c r="M155">
        <v>12089.999999999998</v>
      </c>
      <c r="N155">
        <v>12089.999999999998</v>
      </c>
      <c r="O155">
        <v>12089.999999999998</v>
      </c>
      <c r="P155" s="276">
        <v>0.33333333333333331</v>
      </c>
      <c r="Q155" s="276">
        <v>0.6333333333333333</v>
      </c>
      <c r="R155" s="276">
        <v>0.7</v>
      </c>
      <c r="S155" s="276">
        <v>6520</v>
      </c>
      <c r="T155" s="276">
        <v>12388</v>
      </c>
      <c r="U155" s="276">
        <v>13692</v>
      </c>
      <c r="V155">
        <v>0</v>
      </c>
      <c r="W155">
        <v>0</v>
      </c>
      <c r="X155">
        <v>0</v>
      </c>
      <c r="Y155">
        <v>0</v>
      </c>
      <c r="Z155">
        <v>0</v>
      </c>
      <c r="AB155">
        <v>13</v>
      </c>
      <c r="AC155">
        <v>0</v>
      </c>
      <c r="AD155">
        <v>0</v>
      </c>
      <c r="AF155">
        <v>9</v>
      </c>
      <c r="AG155">
        <v>8</v>
      </c>
      <c r="AH155">
        <v>11</v>
      </c>
      <c r="AI155">
        <v>0</v>
      </c>
      <c r="AJ155">
        <v>1755</v>
      </c>
      <c r="AK155">
        <v>1560</v>
      </c>
      <c r="AL155">
        <v>1980</v>
      </c>
      <c r="AM155">
        <v>0</v>
      </c>
      <c r="AN155">
        <v>0</v>
      </c>
      <c r="AO155">
        <v>0</v>
      </c>
      <c r="AR155" t="s">
        <v>193</v>
      </c>
    </row>
    <row r="156" spans="1:44" x14ac:dyDescent="0.3">
      <c r="A156" t="s">
        <v>194</v>
      </c>
      <c r="B156" t="s">
        <v>66</v>
      </c>
      <c r="C156">
        <v>3322</v>
      </c>
      <c r="D156">
        <f>VLOOKUP($C156,'[2]Summer 2023 School'!$B$3:$P$201,6,FALSE)</f>
        <v>23</v>
      </c>
      <c r="E156">
        <f>VLOOKUP($C156,'[2]Autumn 2023 School'!$B$3:$J$198,6,FALSE)</f>
        <v>12</v>
      </c>
      <c r="F156">
        <f>VLOOKUP($C156,'[2]Spring 2024 School'!$B$3:$G$202,6,FALSE)</f>
        <v>19</v>
      </c>
      <c r="G156">
        <v>0</v>
      </c>
      <c r="H156">
        <v>0</v>
      </c>
      <c r="I156">
        <v>0</v>
      </c>
      <c r="J156">
        <f t="shared" si="4"/>
        <v>4485</v>
      </c>
      <c r="K156">
        <f t="shared" si="4"/>
        <v>2340</v>
      </c>
      <c r="L156">
        <f t="shared" si="5"/>
        <v>3420</v>
      </c>
      <c r="M156">
        <v>10140</v>
      </c>
      <c r="N156">
        <v>10140</v>
      </c>
      <c r="O156">
        <v>10140</v>
      </c>
      <c r="P156" s="276">
        <v>0.1111111111111111</v>
      </c>
      <c r="Q156" s="276">
        <v>0.16666666666666666</v>
      </c>
      <c r="R156" s="276">
        <v>0.16666666666666666</v>
      </c>
      <c r="S156" s="276">
        <v>1115</v>
      </c>
      <c r="T156" s="276">
        <v>1672.5</v>
      </c>
      <c r="U156" s="276">
        <v>1672.5</v>
      </c>
      <c r="V156">
        <v>1</v>
      </c>
      <c r="W156">
        <v>0</v>
      </c>
      <c r="X156">
        <v>0</v>
      </c>
      <c r="Y156">
        <v>0</v>
      </c>
      <c r="Z156">
        <v>0</v>
      </c>
      <c r="AB156">
        <v>3</v>
      </c>
      <c r="AC156">
        <v>5</v>
      </c>
      <c r="AD156">
        <v>0</v>
      </c>
      <c r="AF156">
        <v>10</v>
      </c>
      <c r="AG156">
        <v>2</v>
      </c>
      <c r="AH156">
        <v>6</v>
      </c>
      <c r="AI156">
        <v>0</v>
      </c>
      <c r="AJ156">
        <v>1950</v>
      </c>
      <c r="AK156">
        <v>390</v>
      </c>
      <c r="AL156">
        <v>1080</v>
      </c>
      <c r="AM156">
        <v>0</v>
      </c>
      <c r="AN156">
        <v>0</v>
      </c>
      <c r="AO156">
        <v>0</v>
      </c>
      <c r="AR156" t="s">
        <v>194</v>
      </c>
    </row>
    <row r="157" spans="1:44" x14ac:dyDescent="0.3">
      <c r="A157" t="s">
        <v>195</v>
      </c>
      <c r="B157" t="s">
        <v>66</v>
      </c>
      <c r="C157">
        <v>3323</v>
      </c>
      <c r="D157">
        <f>VLOOKUP($C157,'[2]Summer 2023 School'!$B$3:$P$201,6,FALSE)</f>
        <v>19</v>
      </c>
      <c r="E157">
        <f>VLOOKUP($C157,'[2]Autumn 2023 School'!$B$3:$J$198,6,FALSE)</f>
        <v>14</v>
      </c>
      <c r="F157">
        <f>VLOOKUP($C157,'[2]Spring 2024 School'!$B$3:$G$202,6,FALSE)</f>
        <v>18</v>
      </c>
      <c r="G157">
        <v>0</v>
      </c>
      <c r="H157">
        <v>0</v>
      </c>
      <c r="I157">
        <v>0</v>
      </c>
      <c r="J157">
        <f t="shared" si="4"/>
        <v>3705</v>
      </c>
      <c r="K157">
        <f t="shared" si="4"/>
        <v>2730</v>
      </c>
      <c r="L157">
        <f t="shared" si="5"/>
        <v>3240</v>
      </c>
      <c r="M157">
        <v>10140</v>
      </c>
      <c r="N157">
        <v>10140</v>
      </c>
      <c r="O157">
        <v>10140</v>
      </c>
      <c r="P157" s="276">
        <v>0.5</v>
      </c>
      <c r="Q157" s="276">
        <v>0.66666666666666663</v>
      </c>
      <c r="R157" s="276">
        <v>0.77777777777777779</v>
      </c>
      <c r="S157" s="276">
        <v>6352.5</v>
      </c>
      <c r="T157" s="276">
        <v>8470</v>
      </c>
      <c r="U157" s="276">
        <v>9881.6666666666661</v>
      </c>
      <c r="V157">
        <v>0</v>
      </c>
      <c r="W157">
        <v>0</v>
      </c>
      <c r="X157">
        <v>0</v>
      </c>
      <c r="Y157">
        <v>0</v>
      </c>
      <c r="Z157">
        <v>0</v>
      </c>
      <c r="AB157">
        <v>24</v>
      </c>
      <c r="AC157">
        <v>0</v>
      </c>
      <c r="AD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R157" t="s">
        <v>195</v>
      </c>
    </row>
    <row r="158" spans="1:44" x14ac:dyDescent="0.3">
      <c r="A158" t="s">
        <v>196</v>
      </c>
      <c r="B158" t="s">
        <v>66</v>
      </c>
      <c r="C158">
        <v>3325</v>
      </c>
      <c r="D158">
        <f>VLOOKUP($C158,'[2]Summer 2023 School'!$B$3:$P$201,6,FALSE)</f>
        <v>39</v>
      </c>
      <c r="E158">
        <f>VLOOKUP($C158,'[2]Autumn 2023 School'!$B$3:$J$198,6,FALSE)</f>
        <v>24</v>
      </c>
      <c r="F158">
        <f>VLOOKUP($C158,'[2]Spring 2024 School'!$B$3:$G$202,6,FALSE)</f>
        <v>21</v>
      </c>
      <c r="G158">
        <v>0</v>
      </c>
      <c r="H158">
        <v>0</v>
      </c>
      <c r="I158">
        <v>0</v>
      </c>
      <c r="J158">
        <f t="shared" si="4"/>
        <v>7605</v>
      </c>
      <c r="K158">
        <f t="shared" si="4"/>
        <v>4680</v>
      </c>
      <c r="L158">
        <f t="shared" si="5"/>
        <v>3780</v>
      </c>
      <c r="M158">
        <v>15210</v>
      </c>
      <c r="N158">
        <v>15210</v>
      </c>
      <c r="O158">
        <v>15210</v>
      </c>
      <c r="P158" s="276">
        <v>0</v>
      </c>
      <c r="Q158" s="276">
        <v>2.9411764705882353E-2</v>
      </c>
      <c r="R158" s="276">
        <v>0.76470588235294112</v>
      </c>
      <c r="S158" s="276">
        <v>0</v>
      </c>
      <c r="T158" s="276">
        <v>465.44117647058823</v>
      </c>
      <c r="U158" s="276">
        <v>12101.470588235294</v>
      </c>
      <c r="V158">
        <v>0</v>
      </c>
      <c r="W158">
        <v>0</v>
      </c>
      <c r="X158">
        <v>0</v>
      </c>
      <c r="Y158">
        <v>0</v>
      </c>
      <c r="Z158">
        <v>0</v>
      </c>
      <c r="AB158">
        <v>12</v>
      </c>
      <c r="AC158">
        <v>0</v>
      </c>
      <c r="AD158">
        <v>0</v>
      </c>
      <c r="AF158">
        <v>2</v>
      </c>
      <c r="AG158">
        <v>0</v>
      </c>
      <c r="AH158">
        <v>1</v>
      </c>
      <c r="AI158">
        <v>0</v>
      </c>
      <c r="AJ158">
        <v>390</v>
      </c>
      <c r="AK158">
        <v>0</v>
      </c>
      <c r="AL158">
        <v>180</v>
      </c>
      <c r="AM158">
        <v>0</v>
      </c>
      <c r="AN158">
        <v>0</v>
      </c>
      <c r="AO158">
        <v>0</v>
      </c>
      <c r="AR158" t="s">
        <v>196</v>
      </c>
    </row>
    <row r="159" spans="1:44" x14ac:dyDescent="0.3">
      <c r="A159" t="s">
        <v>197</v>
      </c>
      <c r="B159" t="s">
        <v>66</v>
      </c>
      <c r="C159">
        <v>3328</v>
      </c>
      <c r="D159">
        <f>VLOOKUP($C159,'[2]Summer 2023 School'!$B$3:$P$201,6,FALSE)</f>
        <v>17</v>
      </c>
      <c r="E159">
        <f>VLOOKUP($C159,'[2]Autumn 2023 School'!$B$3:$J$198,6,FALSE)</f>
        <v>22</v>
      </c>
      <c r="F159">
        <f>VLOOKUP($C159,'[2]Spring 2024 School'!$B$3:$G$202,6,FALSE)</f>
        <v>22</v>
      </c>
      <c r="G159">
        <v>0</v>
      </c>
      <c r="H159">
        <v>0</v>
      </c>
      <c r="I159">
        <v>0</v>
      </c>
      <c r="J159">
        <f t="shared" si="4"/>
        <v>3315</v>
      </c>
      <c r="K159">
        <f t="shared" si="4"/>
        <v>4290</v>
      </c>
      <c r="L159">
        <f t="shared" si="5"/>
        <v>3960</v>
      </c>
      <c r="M159">
        <v>10140</v>
      </c>
      <c r="N159">
        <v>10140</v>
      </c>
      <c r="O159">
        <v>10140</v>
      </c>
      <c r="P159" s="276">
        <v>0.19047619047619047</v>
      </c>
      <c r="Q159" s="276">
        <v>0.23809523809523808</v>
      </c>
      <c r="R159" s="276">
        <v>0.47619047619047616</v>
      </c>
      <c r="S159" s="276">
        <v>1871.4285714285713</v>
      </c>
      <c r="T159" s="276">
        <v>2339.2857142857142</v>
      </c>
      <c r="U159" s="276">
        <v>4678.5714285714284</v>
      </c>
      <c r="V159">
        <v>1</v>
      </c>
      <c r="W159">
        <v>0</v>
      </c>
      <c r="X159">
        <v>0</v>
      </c>
      <c r="Y159">
        <v>0</v>
      </c>
      <c r="Z159">
        <v>0</v>
      </c>
      <c r="AB159">
        <v>2</v>
      </c>
      <c r="AC159">
        <v>0</v>
      </c>
      <c r="AD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R159" t="s">
        <v>197</v>
      </c>
    </row>
    <row r="160" spans="1:44" x14ac:dyDescent="0.3">
      <c r="A160" t="s">
        <v>198</v>
      </c>
      <c r="B160" t="s">
        <v>66</v>
      </c>
      <c r="C160">
        <v>3329</v>
      </c>
      <c r="D160">
        <f>VLOOKUP($C160,'[2]Summer 2023 School'!$B$3:$P$201,6,FALSE)</f>
        <v>32</v>
      </c>
      <c r="E160">
        <f>VLOOKUP($C160,'[2]Autumn 2023 School'!$B$3:$J$198,6,FALSE)</f>
        <v>33</v>
      </c>
      <c r="F160">
        <f>VLOOKUP($C160,'[2]Spring 2024 School'!$B$3:$G$202,6,FALSE)</f>
        <v>33</v>
      </c>
      <c r="G160">
        <v>0</v>
      </c>
      <c r="H160">
        <v>0</v>
      </c>
      <c r="I160">
        <v>0</v>
      </c>
      <c r="J160">
        <f t="shared" si="4"/>
        <v>6240</v>
      </c>
      <c r="K160">
        <f t="shared" si="4"/>
        <v>6435</v>
      </c>
      <c r="L160">
        <f t="shared" si="5"/>
        <v>5940</v>
      </c>
      <c r="M160">
        <v>23400</v>
      </c>
      <c r="N160">
        <v>23400</v>
      </c>
      <c r="O160">
        <v>23400</v>
      </c>
      <c r="P160" s="276">
        <v>0</v>
      </c>
      <c r="Q160" s="276">
        <v>8.5714285714285715E-2</v>
      </c>
      <c r="R160" s="276">
        <v>0.65714285714285714</v>
      </c>
      <c r="S160" s="276">
        <v>0</v>
      </c>
      <c r="T160" s="276">
        <v>1594.2857142857142</v>
      </c>
      <c r="U160" s="276">
        <v>12222.857142857143</v>
      </c>
      <c r="V160">
        <v>9</v>
      </c>
      <c r="W160">
        <v>0</v>
      </c>
      <c r="X160">
        <v>0</v>
      </c>
      <c r="Y160">
        <v>0</v>
      </c>
      <c r="Z160">
        <v>0</v>
      </c>
      <c r="AB160">
        <v>9</v>
      </c>
      <c r="AC160">
        <v>0</v>
      </c>
      <c r="AD160">
        <v>0</v>
      </c>
      <c r="AF160">
        <v>8</v>
      </c>
      <c r="AG160">
        <v>6</v>
      </c>
      <c r="AH160">
        <v>7</v>
      </c>
      <c r="AI160">
        <v>0</v>
      </c>
      <c r="AJ160">
        <v>1560</v>
      </c>
      <c r="AK160">
        <v>1170</v>
      </c>
      <c r="AL160">
        <v>1260</v>
      </c>
      <c r="AM160">
        <v>0</v>
      </c>
      <c r="AN160">
        <v>0</v>
      </c>
      <c r="AO160">
        <v>0</v>
      </c>
      <c r="AR160" t="s">
        <v>198</v>
      </c>
    </row>
    <row r="161" spans="1:44" x14ac:dyDescent="0.3">
      <c r="A161" t="s">
        <v>199</v>
      </c>
      <c r="B161" t="s">
        <v>63</v>
      </c>
      <c r="C161">
        <v>3330</v>
      </c>
      <c r="D161">
        <f>VLOOKUP($C161,'[2]Summer 2023 School'!$B$3:$P$201,6,FALSE)</f>
        <v>32</v>
      </c>
      <c r="E161">
        <f>VLOOKUP($C161,'[2]Autumn 2023 School'!$B$3:$J$198,6,FALSE)</f>
        <v>29</v>
      </c>
      <c r="F161">
        <f>VLOOKUP($C161,'[2]Spring 2024 School'!$B$3:$G$202,6,FALSE)</f>
        <v>32</v>
      </c>
      <c r="G161">
        <v>0</v>
      </c>
      <c r="H161">
        <v>0</v>
      </c>
      <c r="I161">
        <v>0</v>
      </c>
      <c r="J161">
        <f t="shared" si="4"/>
        <v>6240</v>
      </c>
      <c r="K161">
        <f t="shared" si="4"/>
        <v>5655</v>
      </c>
      <c r="L161">
        <f t="shared" si="5"/>
        <v>5760</v>
      </c>
      <c r="M161">
        <v>10140</v>
      </c>
      <c r="N161">
        <v>10140</v>
      </c>
      <c r="O161">
        <v>10140</v>
      </c>
      <c r="P161" s="276">
        <v>0.44117647058823528</v>
      </c>
      <c r="Q161" s="276">
        <v>0.55882352941176472</v>
      </c>
      <c r="R161" s="276">
        <v>0.6470588235294118</v>
      </c>
      <c r="S161" s="276">
        <v>7974.2647058823532</v>
      </c>
      <c r="T161" s="276">
        <v>10100.735294117647</v>
      </c>
      <c r="U161" s="276">
        <v>11695.588235294119</v>
      </c>
      <c r="V161">
        <v>0</v>
      </c>
      <c r="W161">
        <v>0</v>
      </c>
      <c r="X161">
        <v>0</v>
      </c>
      <c r="Y161">
        <v>0</v>
      </c>
      <c r="Z161">
        <v>0</v>
      </c>
      <c r="AB161">
        <v>10</v>
      </c>
      <c r="AC161">
        <v>0</v>
      </c>
      <c r="AD161">
        <v>0</v>
      </c>
      <c r="AF161">
        <v>15</v>
      </c>
      <c r="AG161">
        <v>10</v>
      </c>
      <c r="AH161">
        <v>12</v>
      </c>
      <c r="AI161">
        <v>0</v>
      </c>
      <c r="AJ161">
        <v>2925</v>
      </c>
      <c r="AK161">
        <v>1950</v>
      </c>
      <c r="AL161">
        <v>2160</v>
      </c>
      <c r="AM161">
        <v>0</v>
      </c>
      <c r="AN161">
        <v>0</v>
      </c>
      <c r="AO161">
        <v>0</v>
      </c>
      <c r="AR161" t="s">
        <v>199</v>
      </c>
    </row>
    <row r="162" spans="1:44" x14ac:dyDescent="0.3">
      <c r="A162" t="s">
        <v>200</v>
      </c>
      <c r="B162" t="s">
        <v>66</v>
      </c>
      <c r="C162">
        <v>3331</v>
      </c>
      <c r="D162">
        <f>VLOOKUP($C162,'[2]Summer 2023 School'!$B$3:$P$201,6,FALSE)</f>
        <v>34</v>
      </c>
      <c r="E162">
        <f>VLOOKUP($C162,'[2]Autumn 2023 School'!$B$3:$J$198,6,FALSE)</f>
        <v>30</v>
      </c>
      <c r="F162">
        <f>VLOOKUP($C162,'[2]Spring 2024 School'!$B$3:$G$202,6,FALSE)</f>
        <v>36</v>
      </c>
      <c r="G162">
        <v>0</v>
      </c>
      <c r="H162">
        <v>0</v>
      </c>
      <c r="I162">
        <v>0</v>
      </c>
      <c r="J162">
        <f t="shared" si="4"/>
        <v>6630</v>
      </c>
      <c r="K162">
        <f t="shared" si="4"/>
        <v>5850</v>
      </c>
      <c r="L162">
        <f t="shared" si="5"/>
        <v>6480</v>
      </c>
      <c r="M162">
        <v>10140</v>
      </c>
      <c r="N162">
        <v>10140</v>
      </c>
      <c r="O162">
        <v>10140</v>
      </c>
      <c r="P162" s="276">
        <v>0.40909090909090912</v>
      </c>
      <c r="Q162" s="276">
        <v>0.54545454545454541</v>
      </c>
      <c r="R162" s="276">
        <v>0.63636363636363635</v>
      </c>
      <c r="S162" s="276">
        <v>7842.2727272727279</v>
      </c>
      <c r="T162" s="276">
        <v>10456.363636363636</v>
      </c>
      <c r="U162" s="276">
        <v>12199.090909090908</v>
      </c>
      <c r="V162">
        <v>5</v>
      </c>
      <c r="W162">
        <v>0</v>
      </c>
      <c r="X162">
        <v>0</v>
      </c>
      <c r="Y162">
        <v>0</v>
      </c>
      <c r="Z162">
        <v>0</v>
      </c>
      <c r="AB162">
        <v>7</v>
      </c>
      <c r="AC162">
        <v>0</v>
      </c>
      <c r="AD162">
        <v>0</v>
      </c>
      <c r="AF162">
        <v>9</v>
      </c>
      <c r="AG162">
        <v>11</v>
      </c>
      <c r="AH162">
        <v>9</v>
      </c>
      <c r="AI162">
        <v>0</v>
      </c>
      <c r="AJ162">
        <v>1755</v>
      </c>
      <c r="AK162">
        <v>2145</v>
      </c>
      <c r="AL162">
        <v>1620</v>
      </c>
      <c r="AM162">
        <v>0</v>
      </c>
      <c r="AN162">
        <v>0</v>
      </c>
      <c r="AO162">
        <v>0</v>
      </c>
      <c r="AR162" t="s">
        <v>200</v>
      </c>
    </row>
    <row r="163" spans="1:44" x14ac:dyDescent="0.3">
      <c r="A163" t="s">
        <v>201</v>
      </c>
      <c r="B163" t="s">
        <v>66</v>
      </c>
      <c r="C163">
        <v>3347</v>
      </c>
      <c r="D163">
        <f>VLOOKUP($C163,'[2]Summer 2023 School'!$B$3:$P$201,6,FALSE)</f>
        <v>19</v>
      </c>
      <c r="E163">
        <v>0</v>
      </c>
      <c r="F163">
        <v>0</v>
      </c>
      <c r="G163">
        <v>0</v>
      </c>
      <c r="H163">
        <v>0</v>
      </c>
      <c r="I163">
        <v>0</v>
      </c>
      <c r="J163">
        <f t="shared" si="4"/>
        <v>3705</v>
      </c>
      <c r="K163">
        <f t="shared" si="4"/>
        <v>0</v>
      </c>
      <c r="L163">
        <f t="shared" si="5"/>
        <v>0</v>
      </c>
      <c r="M163">
        <v>10140</v>
      </c>
      <c r="N163">
        <v>10140</v>
      </c>
      <c r="O163">
        <v>10140</v>
      </c>
      <c r="P163" s="276">
        <v>0.25</v>
      </c>
      <c r="Q163" s="276">
        <v>0.70833333333333337</v>
      </c>
      <c r="R163" s="276">
        <v>0.83333333333333337</v>
      </c>
      <c r="S163" s="276">
        <v>2415</v>
      </c>
      <c r="T163" s="276">
        <v>6842.5</v>
      </c>
      <c r="U163" s="276">
        <v>8050</v>
      </c>
      <c r="V163">
        <v>15</v>
      </c>
      <c r="W163">
        <v>0</v>
      </c>
      <c r="X163">
        <v>0</v>
      </c>
      <c r="Y163">
        <v>0</v>
      </c>
      <c r="Z163">
        <v>0</v>
      </c>
      <c r="AB163">
        <v>12</v>
      </c>
      <c r="AC163">
        <v>14</v>
      </c>
      <c r="AD163">
        <v>0</v>
      </c>
      <c r="AF163">
        <v>0</v>
      </c>
      <c r="AG163">
        <v>1</v>
      </c>
      <c r="AH163">
        <v>1</v>
      </c>
      <c r="AI163">
        <v>0</v>
      </c>
      <c r="AJ163">
        <v>0</v>
      </c>
      <c r="AK163">
        <v>195</v>
      </c>
      <c r="AL163">
        <v>180</v>
      </c>
      <c r="AM163">
        <v>0</v>
      </c>
      <c r="AN163">
        <v>0</v>
      </c>
      <c r="AO163">
        <v>0</v>
      </c>
      <c r="AR163" t="s">
        <v>201</v>
      </c>
    </row>
    <row r="164" spans="1:44" x14ac:dyDescent="0.3">
      <c r="A164" t="s">
        <v>202</v>
      </c>
      <c r="B164" t="s">
        <v>63</v>
      </c>
      <c r="C164">
        <v>2187</v>
      </c>
      <c r="D164">
        <f>VLOOKUP($C164,'[2]Summer 2023 School'!$B$3:$P$201,6,FALSE)</f>
        <v>41</v>
      </c>
      <c r="E164">
        <f>VLOOKUP($C164,'[2]Autumn 2023 School'!$B$3:$J$198,6,FALSE)</f>
        <v>26</v>
      </c>
      <c r="F164">
        <f>VLOOKUP($C164,'[2]Spring 2024 School'!$B$3:$G$202,6,FALSE)</f>
        <v>39</v>
      </c>
      <c r="G164">
        <v>0</v>
      </c>
      <c r="H164">
        <v>0</v>
      </c>
      <c r="I164">
        <v>0</v>
      </c>
      <c r="J164">
        <f t="shared" si="4"/>
        <v>7995</v>
      </c>
      <c r="K164">
        <f t="shared" si="4"/>
        <v>5070</v>
      </c>
      <c r="L164">
        <f t="shared" si="5"/>
        <v>7020</v>
      </c>
      <c r="M164">
        <v>10140</v>
      </c>
      <c r="N164">
        <v>10140</v>
      </c>
      <c r="O164">
        <v>10140</v>
      </c>
      <c r="P164" s="276">
        <v>6.25E-2</v>
      </c>
      <c r="Q164" s="276">
        <v>6.25E-2</v>
      </c>
      <c r="R164" s="276">
        <v>0.5</v>
      </c>
      <c r="S164" s="276">
        <v>1138.125</v>
      </c>
      <c r="T164" s="276">
        <v>1138.125</v>
      </c>
      <c r="U164" s="276">
        <v>9105</v>
      </c>
      <c r="V164">
        <v>2</v>
      </c>
      <c r="W164">
        <v>0</v>
      </c>
      <c r="X164">
        <v>0</v>
      </c>
      <c r="Y164">
        <v>0</v>
      </c>
      <c r="Z164">
        <v>0</v>
      </c>
      <c r="AB164">
        <v>0</v>
      </c>
      <c r="AC164">
        <v>0</v>
      </c>
      <c r="AD164">
        <v>0</v>
      </c>
      <c r="AF164">
        <v>12</v>
      </c>
      <c r="AG164">
        <v>7</v>
      </c>
      <c r="AH164">
        <v>13</v>
      </c>
      <c r="AI164">
        <v>0</v>
      </c>
      <c r="AJ164">
        <v>2340</v>
      </c>
      <c r="AK164">
        <v>1365</v>
      </c>
      <c r="AL164">
        <v>2340</v>
      </c>
      <c r="AM164">
        <v>0</v>
      </c>
      <c r="AN164">
        <v>0</v>
      </c>
      <c r="AO164">
        <v>0</v>
      </c>
      <c r="AR164" t="s">
        <v>202</v>
      </c>
    </row>
    <row r="165" spans="1:44" x14ac:dyDescent="0.3">
      <c r="A165" t="s">
        <v>203</v>
      </c>
      <c r="B165" t="s">
        <v>66</v>
      </c>
      <c r="C165">
        <v>3351</v>
      </c>
      <c r="D165">
        <f>VLOOKUP($C165,'[2]Summer 2023 School'!$B$3:$P$201,6,FALSE)</f>
        <v>25</v>
      </c>
      <c r="E165">
        <f>VLOOKUP($C165,'[2]Autumn 2023 School'!$B$3:$J$198,6,FALSE)</f>
        <v>23</v>
      </c>
      <c r="F165">
        <f>VLOOKUP($C165,'[2]Spring 2024 School'!$B$3:$G$202,6,FALSE)</f>
        <v>24</v>
      </c>
      <c r="G165">
        <v>0</v>
      </c>
      <c r="H165">
        <v>0</v>
      </c>
      <c r="I165">
        <v>0</v>
      </c>
      <c r="J165">
        <f t="shared" si="4"/>
        <v>4875</v>
      </c>
      <c r="K165">
        <f t="shared" si="4"/>
        <v>4485</v>
      </c>
      <c r="L165">
        <f t="shared" si="5"/>
        <v>4320</v>
      </c>
      <c r="M165">
        <v>10140</v>
      </c>
      <c r="N165">
        <v>10140</v>
      </c>
      <c r="O165">
        <v>10140</v>
      </c>
      <c r="P165" s="276">
        <v>7.6923076923076927E-2</v>
      </c>
      <c r="Q165" s="276">
        <v>0.42307692307692307</v>
      </c>
      <c r="R165" s="276">
        <v>0.80769230769230771</v>
      </c>
      <c r="S165" s="276">
        <v>1065</v>
      </c>
      <c r="T165" s="276">
        <v>5857.5</v>
      </c>
      <c r="U165" s="276">
        <v>11182.5</v>
      </c>
      <c r="V165">
        <v>15</v>
      </c>
      <c r="W165">
        <v>0</v>
      </c>
      <c r="X165">
        <v>0</v>
      </c>
      <c r="Y165">
        <v>0</v>
      </c>
      <c r="Z165">
        <v>0</v>
      </c>
      <c r="AB165">
        <v>11</v>
      </c>
      <c r="AC165">
        <v>13</v>
      </c>
      <c r="AD165">
        <v>0</v>
      </c>
      <c r="AF165">
        <v>3</v>
      </c>
      <c r="AG165">
        <v>0.66666666666666663</v>
      </c>
      <c r="AH165">
        <v>1.3333333333333333</v>
      </c>
      <c r="AI165">
        <v>0</v>
      </c>
      <c r="AJ165">
        <v>585</v>
      </c>
      <c r="AK165">
        <v>130</v>
      </c>
      <c r="AL165">
        <v>240</v>
      </c>
      <c r="AM165">
        <v>0</v>
      </c>
      <c r="AN165">
        <v>0</v>
      </c>
      <c r="AO165">
        <v>0</v>
      </c>
      <c r="AR165" t="s">
        <v>203</v>
      </c>
    </row>
    <row r="166" spans="1:44" x14ac:dyDescent="0.3">
      <c r="A166" t="s">
        <v>204</v>
      </c>
      <c r="B166" t="s">
        <v>66</v>
      </c>
      <c r="C166">
        <v>3352</v>
      </c>
      <c r="D166">
        <f>VLOOKUP($C166,'[2]Summer 2023 School'!$B$3:$P$201,6,FALSE)</f>
        <v>25</v>
      </c>
      <c r="E166">
        <f>VLOOKUP($C166,'[2]Autumn 2023 School'!$B$3:$J$198,6,FALSE)</f>
        <v>21</v>
      </c>
      <c r="F166">
        <f>VLOOKUP($C166,'[2]Spring 2024 School'!$B$3:$G$202,6,FALSE)</f>
        <v>19</v>
      </c>
      <c r="G166">
        <v>0</v>
      </c>
      <c r="H166">
        <v>0</v>
      </c>
      <c r="I166">
        <v>0</v>
      </c>
      <c r="J166">
        <f t="shared" si="4"/>
        <v>4875</v>
      </c>
      <c r="K166">
        <f t="shared" si="4"/>
        <v>4095</v>
      </c>
      <c r="L166">
        <f t="shared" si="5"/>
        <v>3420</v>
      </c>
      <c r="M166">
        <v>15210</v>
      </c>
      <c r="N166">
        <v>15210</v>
      </c>
      <c r="O166">
        <v>15210</v>
      </c>
      <c r="P166" s="276">
        <v>0</v>
      </c>
      <c r="Q166" s="276">
        <v>0.2</v>
      </c>
      <c r="R166" s="276">
        <v>0.45</v>
      </c>
      <c r="S166" s="276">
        <v>0</v>
      </c>
      <c r="T166" s="276">
        <v>2775</v>
      </c>
      <c r="U166" s="276">
        <v>6243.75</v>
      </c>
      <c r="V166">
        <v>0</v>
      </c>
      <c r="W166">
        <v>0</v>
      </c>
      <c r="X166">
        <v>0</v>
      </c>
      <c r="Y166">
        <v>0</v>
      </c>
      <c r="Z166">
        <v>0</v>
      </c>
      <c r="AB166">
        <v>0</v>
      </c>
      <c r="AC166">
        <v>0</v>
      </c>
      <c r="AD166">
        <v>0</v>
      </c>
      <c r="AF166">
        <v>6</v>
      </c>
      <c r="AG166">
        <v>2</v>
      </c>
      <c r="AH166">
        <v>0</v>
      </c>
      <c r="AI166">
        <v>0</v>
      </c>
      <c r="AJ166">
        <v>1170</v>
      </c>
      <c r="AK166">
        <v>390</v>
      </c>
      <c r="AL166">
        <v>0</v>
      </c>
      <c r="AM166">
        <v>0</v>
      </c>
      <c r="AN166">
        <v>0</v>
      </c>
      <c r="AO166">
        <v>0</v>
      </c>
      <c r="AR166" t="s">
        <v>204</v>
      </c>
    </row>
    <row r="167" spans="1:44" x14ac:dyDescent="0.3">
      <c r="A167" t="s">
        <v>205</v>
      </c>
      <c r="B167" t="s">
        <v>66</v>
      </c>
      <c r="C167">
        <v>3359</v>
      </c>
      <c r="D167">
        <f>VLOOKUP($C167,'[2]Summer 2023 School'!$B$3:$P$201,6,FALSE)</f>
        <v>21</v>
      </c>
      <c r="E167">
        <f>VLOOKUP($C167,'[2]Autumn 2023 School'!$B$3:$J$198,6,FALSE)</f>
        <v>15</v>
      </c>
      <c r="F167">
        <f>VLOOKUP($C167,'[2]Spring 2024 School'!$B$3:$G$202,6,FALSE)</f>
        <v>15</v>
      </c>
      <c r="G167">
        <v>0</v>
      </c>
      <c r="H167">
        <v>0</v>
      </c>
      <c r="I167">
        <v>0</v>
      </c>
      <c r="J167">
        <f t="shared" si="4"/>
        <v>4095</v>
      </c>
      <c r="K167">
        <f t="shared" si="4"/>
        <v>2925</v>
      </c>
      <c r="L167">
        <f t="shared" si="5"/>
        <v>2700</v>
      </c>
      <c r="M167">
        <v>10140</v>
      </c>
      <c r="N167">
        <v>10140</v>
      </c>
      <c r="O167">
        <v>10140</v>
      </c>
      <c r="P167" s="276">
        <v>0.2857142857142857</v>
      </c>
      <c r="Q167" s="276">
        <v>0.7142857142857143</v>
      </c>
      <c r="R167" s="276">
        <v>0.90476190476190477</v>
      </c>
      <c r="S167" s="276">
        <v>3805.7142857142853</v>
      </c>
      <c r="T167" s="276">
        <v>9514.2857142857138</v>
      </c>
      <c r="U167" s="276">
        <v>12051.428571428571</v>
      </c>
      <c r="V167">
        <v>0</v>
      </c>
      <c r="W167">
        <v>0</v>
      </c>
      <c r="X167">
        <v>0</v>
      </c>
      <c r="Y167">
        <v>0</v>
      </c>
      <c r="Z167">
        <v>0</v>
      </c>
      <c r="AB167">
        <v>8</v>
      </c>
      <c r="AC167">
        <v>0</v>
      </c>
      <c r="AD167">
        <v>0</v>
      </c>
      <c r="AF167">
        <v>1</v>
      </c>
      <c r="AG167">
        <v>0</v>
      </c>
      <c r="AH167">
        <v>0</v>
      </c>
      <c r="AI167">
        <v>0</v>
      </c>
      <c r="AJ167">
        <v>195</v>
      </c>
      <c r="AK167">
        <v>0</v>
      </c>
      <c r="AL167">
        <v>0</v>
      </c>
      <c r="AM167">
        <v>0</v>
      </c>
      <c r="AN167">
        <v>0</v>
      </c>
      <c r="AO167">
        <v>0</v>
      </c>
      <c r="AR167" t="s">
        <v>205</v>
      </c>
    </row>
    <row r="168" spans="1:44" x14ac:dyDescent="0.3">
      <c r="A168" t="s">
        <v>206</v>
      </c>
      <c r="B168" t="s">
        <v>66</v>
      </c>
      <c r="C168">
        <v>3361</v>
      </c>
      <c r="D168">
        <f>VLOOKUP($C168,'[2]Summer 2023 School'!$B$3:$P$201,6,FALSE)</f>
        <v>20</v>
      </c>
      <c r="E168">
        <f>VLOOKUP($C168,'[2]Autumn 2023 School'!$B$3:$J$198,6,FALSE)</f>
        <v>20</v>
      </c>
      <c r="F168">
        <f>VLOOKUP($C168,'[2]Spring 2024 School'!$B$3:$G$202,6,FALSE)</f>
        <v>20</v>
      </c>
      <c r="G168">
        <v>0</v>
      </c>
      <c r="H168">
        <v>0</v>
      </c>
      <c r="I168">
        <v>0</v>
      </c>
      <c r="J168">
        <f t="shared" si="4"/>
        <v>3900</v>
      </c>
      <c r="K168">
        <f t="shared" si="4"/>
        <v>3900</v>
      </c>
      <c r="L168">
        <f t="shared" si="5"/>
        <v>3600</v>
      </c>
      <c r="M168">
        <v>10140</v>
      </c>
      <c r="N168">
        <v>10140</v>
      </c>
      <c r="O168">
        <v>10140</v>
      </c>
      <c r="P168" s="276">
        <v>0.1111111111111111</v>
      </c>
      <c r="Q168" s="276">
        <v>0.48148148148148145</v>
      </c>
      <c r="R168" s="276">
        <v>0.70370370370370372</v>
      </c>
      <c r="S168" s="276">
        <v>1375</v>
      </c>
      <c r="T168" s="276">
        <v>5958.333333333333</v>
      </c>
      <c r="U168" s="276">
        <v>8708.3333333333339</v>
      </c>
      <c r="V168">
        <v>7</v>
      </c>
      <c r="W168">
        <v>0</v>
      </c>
      <c r="X168">
        <v>0</v>
      </c>
      <c r="Y168">
        <v>0</v>
      </c>
      <c r="Z168">
        <v>0</v>
      </c>
      <c r="AB168">
        <v>12</v>
      </c>
      <c r="AC168">
        <v>0</v>
      </c>
      <c r="AD168">
        <v>0</v>
      </c>
      <c r="AF168">
        <v>8</v>
      </c>
      <c r="AG168">
        <v>9</v>
      </c>
      <c r="AH168">
        <v>8</v>
      </c>
      <c r="AI168">
        <v>0</v>
      </c>
      <c r="AJ168">
        <v>1560</v>
      </c>
      <c r="AK168">
        <v>1755</v>
      </c>
      <c r="AL168">
        <v>1440</v>
      </c>
      <c r="AM168">
        <v>0</v>
      </c>
      <c r="AN168">
        <v>0</v>
      </c>
      <c r="AO168">
        <v>0</v>
      </c>
      <c r="AR168" t="s">
        <v>206</v>
      </c>
    </row>
    <row r="169" spans="1:44" x14ac:dyDescent="0.3">
      <c r="A169" t="s">
        <v>207</v>
      </c>
      <c r="B169" t="s">
        <v>66</v>
      </c>
      <c r="C169">
        <v>3363</v>
      </c>
      <c r="D169">
        <f>VLOOKUP($C169,'[2]Summer 2023 School'!$B$3:$P$201,6,FALSE)</f>
        <v>27</v>
      </c>
      <c r="E169">
        <f>VLOOKUP($C169,'[2]Autumn 2023 School'!$B$3:$J$198,6,FALSE)</f>
        <v>17</v>
      </c>
      <c r="F169">
        <f>VLOOKUP($C169,'[2]Spring 2024 School'!$B$3:$G$202,6,FALSE)</f>
        <v>19</v>
      </c>
      <c r="G169">
        <v>0</v>
      </c>
      <c r="H169">
        <v>0</v>
      </c>
      <c r="I169">
        <v>0</v>
      </c>
      <c r="J169">
        <f t="shared" si="4"/>
        <v>5265</v>
      </c>
      <c r="K169">
        <f t="shared" si="4"/>
        <v>3315</v>
      </c>
      <c r="L169">
        <f t="shared" si="5"/>
        <v>3420</v>
      </c>
      <c r="M169">
        <v>10140</v>
      </c>
      <c r="N169">
        <v>10140</v>
      </c>
      <c r="O169">
        <v>10140</v>
      </c>
      <c r="P169" s="276">
        <v>0.15384615384615385</v>
      </c>
      <c r="Q169" s="276">
        <v>0.15384615384615385</v>
      </c>
      <c r="R169" s="276">
        <v>0.38461538461538464</v>
      </c>
      <c r="S169" s="276">
        <v>2363.0769230769233</v>
      </c>
      <c r="T169" s="276">
        <v>2363.0769230769233</v>
      </c>
      <c r="U169" s="276">
        <v>5907.6923076923076</v>
      </c>
      <c r="V169">
        <v>10</v>
      </c>
      <c r="W169">
        <v>0</v>
      </c>
      <c r="X169">
        <v>0</v>
      </c>
      <c r="Y169">
        <v>0</v>
      </c>
      <c r="Z169">
        <v>0</v>
      </c>
      <c r="AB169">
        <v>5</v>
      </c>
      <c r="AC169">
        <v>0</v>
      </c>
      <c r="AD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R169" t="s">
        <v>207</v>
      </c>
    </row>
    <row r="170" spans="1:44" x14ac:dyDescent="0.3">
      <c r="A170" t="s">
        <v>208</v>
      </c>
      <c r="B170" t="s">
        <v>63</v>
      </c>
      <c r="C170">
        <v>3366</v>
      </c>
      <c r="D170">
        <f>VLOOKUP($C170,'[2]Summer 2023 School'!$B$3:$P$201,6,FALSE)</f>
        <v>12</v>
      </c>
      <c r="E170">
        <f>VLOOKUP($C170,'[2]Autumn 2023 School'!$B$3:$J$198,6,FALSE)</f>
        <v>8</v>
      </c>
      <c r="F170">
        <f>VLOOKUP($C170,'[2]Spring 2024 School'!$B$3:$G$202,6,FALSE)</f>
        <v>9</v>
      </c>
      <c r="G170">
        <v>0</v>
      </c>
      <c r="H170">
        <v>0</v>
      </c>
      <c r="I170">
        <v>0</v>
      </c>
      <c r="J170">
        <f t="shared" si="4"/>
        <v>2340</v>
      </c>
      <c r="K170">
        <f t="shared" si="4"/>
        <v>1560</v>
      </c>
      <c r="L170">
        <f t="shared" si="5"/>
        <v>1620</v>
      </c>
      <c r="M170">
        <v>10140</v>
      </c>
      <c r="N170">
        <v>10140</v>
      </c>
      <c r="O170">
        <v>10140</v>
      </c>
      <c r="P170" s="276">
        <v>0.61538461538461542</v>
      </c>
      <c r="Q170" s="276">
        <v>0.84615384615384615</v>
      </c>
      <c r="R170" s="276">
        <v>0.84615384615384615</v>
      </c>
      <c r="S170" s="276">
        <v>3775.3846153846157</v>
      </c>
      <c r="T170" s="276">
        <v>5191.1538461538457</v>
      </c>
      <c r="U170" s="276">
        <v>5191.1538461538457</v>
      </c>
      <c r="V170">
        <v>0</v>
      </c>
      <c r="W170">
        <v>0</v>
      </c>
      <c r="X170">
        <v>0</v>
      </c>
      <c r="Y170">
        <v>0</v>
      </c>
      <c r="Z170">
        <v>0</v>
      </c>
      <c r="AB170">
        <v>13</v>
      </c>
      <c r="AC170">
        <v>0</v>
      </c>
      <c r="AD170">
        <v>0</v>
      </c>
      <c r="AF170">
        <v>0.4</v>
      </c>
      <c r="AG170">
        <v>0</v>
      </c>
      <c r="AH170">
        <v>0</v>
      </c>
      <c r="AI170">
        <v>0</v>
      </c>
      <c r="AJ170">
        <v>78</v>
      </c>
      <c r="AK170">
        <v>0</v>
      </c>
      <c r="AL170">
        <v>0</v>
      </c>
      <c r="AM170">
        <v>0</v>
      </c>
      <c r="AN170">
        <v>0</v>
      </c>
      <c r="AO170">
        <v>0</v>
      </c>
      <c r="AR170" t="s">
        <v>208</v>
      </c>
    </row>
    <row r="171" spans="1:44" x14ac:dyDescent="0.3">
      <c r="A171" t="s">
        <v>209</v>
      </c>
      <c r="B171" t="s">
        <v>66</v>
      </c>
      <c r="C171">
        <v>3367</v>
      </c>
      <c r="D171">
        <f>VLOOKUP($C171,'[2]Summer 2023 School'!$B$3:$P$201,6,FALSE)</f>
        <v>26</v>
      </c>
      <c r="E171">
        <f>VLOOKUP($C171,'[2]Autumn 2023 School'!$B$3:$J$198,6,FALSE)</f>
        <v>25</v>
      </c>
      <c r="F171">
        <f>VLOOKUP($C171,'[2]Spring 2024 School'!$B$3:$G$202,6,FALSE)</f>
        <v>26</v>
      </c>
      <c r="G171">
        <v>0</v>
      </c>
      <c r="H171">
        <v>0</v>
      </c>
      <c r="I171">
        <v>0</v>
      </c>
      <c r="J171">
        <f t="shared" si="4"/>
        <v>5070</v>
      </c>
      <c r="K171">
        <f t="shared" si="4"/>
        <v>4875</v>
      </c>
      <c r="L171">
        <f t="shared" si="5"/>
        <v>4680</v>
      </c>
      <c r="M171">
        <v>10140</v>
      </c>
      <c r="N171">
        <v>10140</v>
      </c>
      <c r="O171">
        <v>10140</v>
      </c>
      <c r="P171" s="276">
        <v>0.52</v>
      </c>
      <c r="Q171" s="276">
        <v>0.52</v>
      </c>
      <c r="R171" s="276">
        <v>0.68</v>
      </c>
      <c r="S171" s="276">
        <v>7402.2</v>
      </c>
      <c r="T171" s="276">
        <v>7402.2</v>
      </c>
      <c r="U171" s="276">
        <v>9679.8000000000011</v>
      </c>
      <c r="V171">
        <v>11</v>
      </c>
      <c r="W171">
        <v>0</v>
      </c>
      <c r="X171">
        <v>0</v>
      </c>
      <c r="Y171">
        <v>0</v>
      </c>
      <c r="Z171">
        <v>0</v>
      </c>
      <c r="AB171">
        <v>8</v>
      </c>
      <c r="AC171">
        <v>0</v>
      </c>
      <c r="AD171">
        <v>0</v>
      </c>
      <c r="AF171">
        <v>12</v>
      </c>
      <c r="AG171">
        <v>10</v>
      </c>
      <c r="AH171">
        <v>11</v>
      </c>
      <c r="AI171">
        <v>0</v>
      </c>
      <c r="AJ171">
        <v>2340</v>
      </c>
      <c r="AK171">
        <v>1950</v>
      </c>
      <c r="AL171">
        <v>1980</v>
      </c>
      <c r="AM171">
        <v>0</v>
      </c>
      <c r="AN171">
        <v>0</v>
      </c>
      <c r="AO171">
        <v>0</v>
      </c>
      <c r="AR171" t="s">
        <v>209</v>
      </c>
    </row>
    <row r="172" spans="1:44" x14ac:dyDescent="0.3">
      <c r="A172" t="s">
        <v>210</v>
      </c>
      <c r="B172" t="s">
        <v>66</v>
      </c>
      <c r="C172">
        <v>3372</v>
      </c>
      <c r="D172">
        <f>VLOOKUP($C172,'[2]Summer 2023 School'!$B$3:$P$201,6,FALSE)</f>
        <v>58</v>
      </c>
      <c r="E172">
        <f>VLOOKUP($C172,'[2]Autumn 2023 School'!$B$3:$J$198,6,FALSE)</f>
        <v>48</v>
      </c>
      <c r="F172">
        <f>VLOOKUP($C172,'[2]Spring 2024 School'!$B$3:$G$202,6,FALSE)</f>
        <v>50</v>
      </c>
      <c r="G172">
        <v>0</v>
      </c>
      <c r="H172">
        <v>0</v>
      </c>
      <c r="I172">
        <v>0</v>
      </c>
      <c r="J172">
        <f t="shared" si="4"/>
        <v>11310</v>
      </c>
      <c r="K172">
        <f t="shared" si="4"/>
        <v>9360</v>
      </c>
      <c r="L172">
        <f t="shared" si="5"/>
        <v>9000</v>
      </c>
      <c r="M172">
        <v>25350</v>
      </c>
      <c r="N172">
        <v>25350</v>
      </c>
      <c r="O172">
        <v>25350</v>
      </c>
      <c r="P172" s="276">
        <v>0.11764705882352941</v>
      </c>
      <c r="Q172" s="276">
        <v>0.27450980392156865</v>
      </c>
      <c r="R172" s="276">
        <v>0.82352941176470584</v>
      </c>
      <c r="S172" s="276">
        <v>3859.4117647058824</v>
      </c>
      <c r="T172" s="276">
        <v>9005.2941176470595</v>
      </c>
      <c r="U172" s="276">
        <v>27015.882352941175</v>
      </c>
      <c r="V172">
        <v>42</v>
      </c>
      <c r="W172">
        <v>0</v>
      </c>
      <c r="X172">
        <v>0</v>
      </c>
      <c r="Y172">
        <v>0</v>
      </c>
      <c r="Z172">
        <v>0</v>
      </c>
      <c r="AB172">
        <v>56</v>
      </c>
      <c r="AC172">
        <v>0</v>
      </c>
      <c r="AD172">
        <v>0</v>
      </c>
      <c r="AF172">
        <v>6</v>
      </c>
      <c r="AG172">
        <v>6</v>
      </c>
      <c r="AH172">
        <v>11</v>
      </c>
      <c r="AI172">
        <v>0</v>
      </c>
      <c r="AJ172">
        <v>1170</v>
      </c>
      <c r="AK172">
        <v>1170</v>
      </c>
      <c r="AL172">
        <v>1980</v>
      </c>
      <c r="AM172">
        <v>0</v>
      </c>
      <c r="AN172">
        <v>0</v>
      </c>
      <c r="AO172">
        <v>0</v>
      </c>
      <c r="AR172" t="s">
        <v>210</v>
      </c>
    </row>
    <row r="173" spans="1:44" x14ac:dyDescent="0.3">
      <c r="A173" t="s">
        <v>211</v>
      </c>
      <c r="B173" t="s">
        <v>66</v>
      </c>
      <c r="C173">
        <v>3377</v>
      </c>
      <c r="D173">
        <f>VLOOKUP($C173,'[2]Summer 2023 School'!$B$3:$P$201,6,FALSE)</f>
        <v>20</v>
      </c>
      <c r="E173">
        <f>VLOOKUP($C173,'[2]Autumn 2023 School'!$B$3:$J$198,6,FALSE)</f>
        <v>17</v>
      </c>
      <c r="F173">
        <f>VLOOKUP($C173,'[2]Spring 2024 School'!$B$3:$G$202,6,FALSE)</f>
        <v>19</v>
      </c>
      <c r="G173">
        <v>0</v>
      </c>
      <c r="H173">
        <v>0</v>
      </c>
      <c r="I173">
        <v>0</v>
      </c>
      <c r="J173">
        <f t="shared" si="4"/>
        <v>3900</v>
      </c>
      <c r="K173">
        <f t="shared" si="4"/>
        <v>3315</v>
      </c>
      <c r="L173">
        <f t="shared" si="5"/>
        <v>3420</v>
      </c>
      <c r="M173">
        <v>11700</v>
      </c>
      <c r="N173">
        <v>11700</v>
      </c>
      <c r="O173">
        <v>11700</v>
      </c>
      <c r="P173" s="276">
        <v>0.47619047619047616</v>
      </c>
      <c r="Q173" s="276">
        <v>0.8571428571428571</v>
      </c>
      <c r="R173" s="276">
        <v>0.90476190476190477</v>
      </c>
      <c r="S173" s="276">
        <v>4550</v>
      </c>
      <c r="T173" s="276">
        <v>8190</v>
      </c>
      <c r="U173" s="276">
        <v>8645</v>
      </c>
      <c r="V173">
        <v>0</v>
      </c>
      <c r="W173">
        <v>0</v>
      </c>
      <c r="X173">
        <v>0</v>
      </c>
      <c r="Y173">
        <v>0</v>
      </c>
      <c r="Z173">
        <v>0</v>
      </c>
      <c r="AB173">
        <v>17</v>
      </c>
      <c r="AC173">
        <v>0</v>
      </c>
      <c r="AD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R173" t="s">
        <v>211</v>
      </c>
    </row>
    <row r="174" spans="1:44" x14ac:dyDescent="0.3">
      <c r="A174" t="s">
        <v>212</v>
      </c>
      <c r="B174" t="s">
        <v>66</v>
      </c>
      <c r="C174">
        <v>3386</v>
      </c>
      <c r="D174">
        <f>VLOOKUP($C174,'[2]Summer 2023 School'!$B$3:$P$201,6,FALSE)</f>
        <v>27</v>
      </c>
      <c r="E174">
        <f>VLOOKUP($C174,'[2]Autumn 2023 School'!$B$3:$J$198,6,FALSE)</f>
        <v>27</v>
      </c>
      <c r="F174">
        <f>VLOOKUP($C174,'[2]Spring 2024 School'!$B$3:$G$202,6,FALSE)</f>
        <v>29</v>
      </c>
      <c r="G174">
        <v>0</v>
      </c>
      <c r="H174">
        <v>0</v>
      </c>
      <c r="I174">
        <v>0</v>
      </c>
      <c r="J174">
        <f t="shared" si="4"/>
        <v>5265</v>
      </c>
      <c r="K174">
        <f t="shared" si="4"/>
        <v>5265</v>
      </c>
      <c r="L174">
        <f t="shared" si="5"/>
        <v>5220</v>
      </c>
      <c r="M174">
        <v>10140</v>
      </c>
      <c r="N174">
        <v>10140</v>
      </c>
      <c r="O174">
        <v>10140</v>
      </c>
      <c r="P174" s="276">
        <v>0.11428571428571428</v>
      </c>
      <c r="Q174" s="276">
        <v>0.65714285714285714</v>
      </c>
      <c r="R174" s="276">
        <v>0.8</v>
      </c>
      <c r="S174" s="276">
        <v>1741.7142857142856</v>
      </c>
      <c r="T174" s="276">
        <v>10014.857142857143</v>
      </c>
      <c r="U174" s="276">
        <v>12192</v>
      </c>
      <c r="V174">
        <v>8</v>
      </c>
      <c r="W174">
        <v>0</v>
      </c>
      <c r="X174">
        <v>0</v>
      </c>
      <c r="Y174">
        <v>0</v>
      </c>
      <c r="Z174">
        <v>0</v>
      </c>
      <c r="AB174">
        <v>11</v>
      </c>
      <c r="AC174">
        <v>0</v>
      </c>
      <c r="AD174">
        <v>0</v>
      </c>
      <c r="AF174">
        <v>7</v>
      </c>
      <c r="AG174">
        <v>1</v>
      </c>
      <c r="AH174">
        <v>2</v>
      </c>
      <c r="AI174">
        <v>0</v>
      </c>
      <c r="AJ174">
        <v>1365</v>
      </c>
      <c r="AK174">
        <v>195</v>
      </c>
      <c r="AL174">
        <v>360</v>
      </c>
      <c r="AM174">
        <v>0</v>
      </c>
      <c r="AN174">
        <v>0</v>
      </c>
      <c r="AO174">
        <v>0</v>
      </c>
      <c r="AR174" t="s">
        <v>212</v>
      </c>
    </row>
    <row r="175" spans="1:44" x14ac:dyDescent="0.3">
      <c r="A175" t="s">
        <v>213</v>
      </c>
      <c r="B175" t="s">
        <v>66</v>
      </c>
      <c r="C175">
        <v>3406</v>
      </c>
      <c r="D175">
        <f>VLOOKUP($C175,'[2]Summer 2023 School'!$B$3:$P$201,6,FALSE)</f>
        <v>26</v>
      </c>
      <c r="E175">
        <f>VLOOKUP($C175,'[2]Autumn 2023 School'!$B$3:$J$198,6,FALSE)</f>
        <v>22</v>
      </c>
      <c r="F175">
        <f>VLOOKUP($C175,'[2]Spring 2024 School'!$B$3:$G$202,6,FALSE)</f>
        <v>25</v>
      </c>
      <c r="G175">
        <v>0</v>
      </c>
      <c r="H175">
        <v>0</v>
      </c>
      <c r="I175">
        <v>0</v>
      </c>
      <c r="J175">
        <f t="shared" si="4"/>
        <v>5070</v>
      </c>
      <c r="K175">
        <f t="shared" si="4"/>
        <v>4290</v>
      </c>
      <c r="L175">
        <f t="shared" si="5"/>
        <v>4500</v>
      </c>
      <c r="M175">
        <v>10140</v>
      </c>
      <c r="N175">
        <v>10140</v>
      </c>
      <c r="O175">
        <v>10140</v>
      </c>
      <c r="P175" s="276">
        <v>0</v>
      </c>
      <c r="Q175" s="276">
        <v>0.45454545454545453</v>
      </c>
      <c r="R175" s="276">
        <v>0.81818181818181823</v>
      </c>
      <c r="S175" s="276">
        <v>0</v>
      </c>
      <c r="T175" s="276">
        <v>6088.6363636363631</v>
      </c>
      <c r="U175" s="276">
        <v>10959.545454545456</v>
      </c>
      <c r="V175">
        <v>11</v>
      </c>
      <c r="W175">
        <v>0</v>
      </c>
      <c r="X175">
        <v>2</v>
      </c>
      <c r="Y175">
        <v>1</v>
      </c>
      <c r="Z175">
        <v>0</v>
      </c>
      <c r="AB175">
        <v>10</v>
      </c>
      <c r="AC175">
        <v>0</v>
      </c>
      <c r="AD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390</v>
      </c>
      <c r="AO175">
        <v>180</v>
      </c>
      <c r="AR175" t="s">
        <v>213</v>
      </c>
    </row>
    <row r="176" spans="1:44" x14ac:dyDescent="0.3">
      <c r="A176" t="s">
        <v>214</v>
      </c>
      <c r="B176" t="s">
        <v>66</v>
      </c>
      <c r="C176">
        <v>3411</v>
      </c>
      <c r="D176">
        <f>VLOOKUP($C176,'[2]Summer 2023 School'!$B$3:$P$201,6,FALSE)</f>
        <v>26</v>
      </c>
      <c r="E176">
        <f>VLOOKUP($C176,'[2]Autumn 2023 School'!$B$3:$J$198,6,FALSE)</f>
        <v>22</v>
      </c>
      <c r="F176">
        <f>VLOOKUP($C176,'[2]Spring 2024 School'!$B$3:$G$202,6,FALSE)</f>
        <v>34</v>
      </c>
      <c r="G176">
        <v>0</v>
      </c>
      <c r="H176">
        <v>0</v>
      </c>
      <c r="I176">
        <v>0</v>
      </c>
      <c r="J176">
        <f t="shared" si="4"/>
        <v>5070</v>
      </c>
      <c r="K176">
        <f t="shared" si="4"/>
        <v>4290</v>
      </c>
      <c r="L176">
        <f t="shared" si="5"/>
        <v>6120</v>
      </c>
      <c r="M176">
        <v>10140</v>
      </c>
      <c r="N176">
        <v>10140</v>
      </c>
      <c r="O176">
        <v>10140</v>
      </c>
      <c r="P176" s="276">
        <v>0.63157894736842102</v>
      </c>
      <c r="Q176" s="276">
        <v>0.89473684210526316</v>
      </c>
      <c r="R176" s="276">
        <v>0.89473684210526316</v>
      </c>
      <c r="S176" s="276">
        <v>9416.8421052631566</v>
      </c>
      <c r="T176" s="276">
        <v>13340.526315789473</v>
      </c>
      <c r="U176" s="276">
        <v>13340.526315789473</v>
      </c>
      <c r="V176">
        <v>12</v>
      </c>
      <c r="W176">
        <v>0</v>
      </c>
      <c r="X176">
        <v>0</v>
      </c>
      <c r="Y176">
        <v>0</v>
      </c>
      <c r="Z176">
        <v>0</v>
      </c>
      <c r="AB176">
        <v>25</v>
      </c>
      <c r="AC176">
        <v>0</v>
      </c>
      <c r="AD176">
        <v>0</v>
      </c>
      <c r="AF176">
        <v>5</v>
      </c>
      <c r="AG176">
        <v>0</v>
      </c>
      <c r="AH176">
        <v>0</v>
      </c>
      <c r="AI176">
        <v>0</v>
      </c>
      <c r="AJ176">
        <v>975</v>
      </c>
      <c r="AK176">
        <v>0</v>
      </c>
      <c r="AL176">
        <v>0</v>
      </c>
      <c r="AM176">
        <v>0</v>
      </c>
      <c r="AN176">
        <v>0</v>
      </c>
      <c r="AO176">
        <v>0</v>
      </c>
      <c r="AR176" t="s">
        <v>214</v>
      </c>
    </row>
    <row r="177" spans="1:44" x14ac:dyDescent="0.3">
      <c r="A177" t="s">
        <v>215</v>
      </c>
      <c r="B177" t="s">
        <v>63</v>
      </c>
      <c r="C177">
        <v>3412</v>
      </c>
      <c r="D177">
        <f>VLOOKUP($C177,'[2]Summer 2023 School'!$B$3:$P$201,6,FALSE)</f>
        <v>52</v>
      </c>
      <c r="E177">
        <f>VLOOKUP($C177,'[2]Autumn 2023 School'!$B$3:$J$198,6,FALSE)</f>
        <v>49</v>
      </c>
      <c r="F177">
        <f>VLOOKUP($C177,'[2]Spring 2024 School'!$B$3:$G$202,6,FALSE)</f>
        <v>52</v>
      </c>
      <c r="G177">
        <v>0</v>
      </c>
      <c r="H177">
        <v>0</v>
      </c>
      <c r="I177">
        <v>0</v>
      </c>
      <c r="J177">
        <f t="shared" si="4"/>
        <v>10140</v>
      </c>
      <c r="K177">
        <f t="shared" si="4"/>
        <v>9555</v>
      </c>
      <c r="L177">
        <f t="shared" si="5"/>
        <v>9360</v>
      </c>
      <c r="M177">
        <v>15210</v>
      </c>
      <c r="N177">
        <v>15210</v>
      </c>
      <c r="O177">
        <v>15210</v>
      </c>
      <c r="P177" s="276">
        <v>0.33333333333333331</v>
      </c>
      <c r="Q177" s="276">
        <v>0.75</v>
      </c>
      <c r="R177" s="276">
        <v>0.8</v>
      </c>
      <c r="S177" s="276">
        <v>10880</v>
      </c>
      <c r="T177" s="276">
        <v>24480</v>
      </c>
      <c r="U177" s="276">
        <v>26112</v>
      </c>
      <c r="V177">
        <v>31</v>
      </c>
      <c r="W177">
        <v>0</v>
      </c>
      <c r="X177">
        <v>0</v>
      </c>
      <c r="Y177">
        <v>0</v>
      </c>
      <c r="Z177">
        <v>0</v>
      </c>
      <c r="AB177">
        <v>24</v>
      </c>
      <c r="AC177">
        <v>0</v>
      </c>
      <c r="AD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R177" t="s">
        <v>215</v>
      </c>
    </row>
    <row r="178" spans="1:44" x14ac:dyDescent="0.3">
      <c r="A178" t="s">
        <v>216</v>
      </c>
      <c r="B178" t="s">
        <v>63</v>
      </c>
      <c r="C178">
        <v>2181</v>
      </c>
      <c r="D178">
        <f>VLOOKUP($C178,'[2]Summer 2023 School'!$B$3:$P$201,6,FALSE)</f>
        <v>22</v>
      </c>
      <c r="E178">
        <f>VLOOKUP($C178,'[2]Autumn 2023 School'!$B$3:$J$198,6,FALSE)</f>
        <v>23</v>
      </c>
      <c r="F178">
        <f>VLOOKUP($C178,'[2]Spring 2024 School'!$B$3:$G$202,6,FALSE)</f>
        <v>26</v>
      </c>
      <c r="G178">
        <v>0</v>
      </c>
      <c r="H178">
        <v>0</v>
      </c>
      <c r="I178">
        <v>0</v>
      </c>
      <c r="J178">
        <f t="shared" si="4"/>
        <v>4290</v>
      </c>
      <c r="K178">
        <f t="shared" si="4"/>
        <v>4485</v>
      </c>
      <c r="L178">
        <f t="shared" si="5"/>
        <v>4680</v>
      </c>
      <c r="M178">
        <v>10140</v>
      </c>
      <c r="N178">
        <v>10140</v>
      </c>
      <c r="O178">
        <v>10140</v>
      </c>
      <c r="P178" s="276">
        <v>0</v>
      </c>
      <c r="Q178" s="276">
        <v>5.5555555555555552E-2</v>
      </c>
      <c r="R178" s="276">
        <v>0.61111111111111116</v>
      </c>
      <c r="S178" s="276">
        <v>0</v>
      </c>
      <c r="T178" s="276">
        <v>674.16666666666663</v>
      </c>
      <c r="U178" s="276">
        <v>7415.8333333333339</v>
      </c>
      <c r="V178">
        <v>8</v>
      </c>
      <c r="W178">
        <v>0</v>
      </c>
      <c r="X178">
        <v>0</v>
      </c>
      <c r="Y178">
        <v>0</v>
      </c>
      <c r="Z178">
        <v>0</v>
      </c>
      <c r="AB178">
        <v>5</v>
      </c>
      <c r="AC178">
        <v>0</v>
      </c>
      <c r="AD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R178" t="s">
        <v>216</v>
      </c>
    </row>
    <row r="179" spans="1:44" x14ac:dyDescent="0.3">
      <c r="A179" t="s">
        <v>217</v>
      </c>
      <c r="B179" t="s">
        <v>66</v>
      </c>
      <c r="C179">
        <v>3428</v>
      </c>
      <c r="D179">
        <f>VLOOKUP($C179,'[2]Summer 2023 School'!$B$3:$P$201,6,FALSE)</f>
        <v>32</v>
      </c>
      <c r="E179">
        <f>VLOOKUP($C179,'[2]Autumn 2023 School'!$B$3:$J$198,6,FALSE)</f>
        <v>25</v>
      </c>
      <c r="F179">
        <f>VLOOKUP($C179,'[2]Spring 2024 School'!$B$3:$G$202,6,FALSE)</f>
        <v>26</v>
      </c>
      <c r="G179">
        <v>0</v>
      </c>
      <c r="H179">
        <v>0</v>
      </c>
      <c r="I179">
        <v>0</v>
      </c>
      <c r="J179">
        <f t="shared" si="4"/>
        <v>6240</v>
      </c>
      <c r="K179">
        <f t="shared" si="4"/>
        <v>4875</v>
      </c>
      <c r="L179">
        <f t="shared" si="5"/>
        <v>4680</v>
      </c>
      <c r="M179">
        <v>10140</v>
      </c>
      <c r="N179">
        <v>10140</v>
      </c>
      <c r="O179">
        <v>10140</v>
      </c>
      <c r="P179" s="276">
        <v>5.4054054054054057E-2</v>
      </c>
      <c r="Q179" s="276">
        <v>0.13513513513513514</v>
      </c>
      <c r="R179" s="276">
        <v>0.1891891891891892</v>
      </c>
      <c r="S179" s="276">
        <v>1097.8378378378379</v>
      </c>
      <c r="T179" s="276">
        <v>2744.5945945945946</v>
      </c>
      <c r="U179" s="276">
        <v>3842.4324324324325</v>
      </c>
      <c r="V179">
        <v>1</v>
      </c>
      <c r="W179">
        <v>0</v>
      </c>
      <c r="X179">
        <v>0</v>
      </c>
      <c r="Y179">
        <v>0</v>
      </c>
      <c r="Z179">
        <v>0</v>
      </c>
      <c r="AB179">
        <v>16</v>
      </c>
      <c r="AC179">
        <v>0</v>
      </c>
      <c r="AD179">
        <v>0</v>
      </c>
      <c r="AF179">
        <v>11</v>
      </c>
      <c r="AG179">
        <v>14</v>
      </c>
      <c r="AH179">
        <v>12</v>
      </c>
      <c r="AI179">
        <v>0</v>
      </c>
      <c r="AJ179">
        <v>2145</v>
      </c>
      <c r="AK179">
        <v>2730</v>
      </c>
      <c r="AL179">
        <v>2160</v>
      </c>
      <c r="AM179">
        <v>0</v>
      </c>
      <c r="AN179">
        <v>0</v>
      </c>
      <c r="AO179">
        <v>0</v>
      </c>
      <c r="AR179" t="s">
        <v>217</v>
      </c>
    </row>
    <row r="180" spans="1:44" x14ac:dyDescent="0.3">
      <c r="A180" t="s">
        <v>218</v>
      </c>
      <c r="B180" t="s">
        <v>66</v>
      </c>
      <c r="C180">
        <v>3431</v>
      </c>
      <c r="D180">
        <f>VLOOKUP($C180,'[2]Summer 2023 School'!$B$3:$P$201,6,FALSE)</f>
        <v>41</v>
      </c>
      <c r="E180">
        <f>VLOOKUP($C180,'[2]Autumn 2023 School'!$B$3:$J$198,6,FALSE)</f>
        <v>36</v>
      </c>
      <c r="F180">
        <f>VLOOKUP($C180,'[2]Spring 2024 School'!$B$3:$G$202,6,FALSE)</f>
        <v>49</v>
      </c>
      <c r="G180">
        <v>0</v>
      </c>
      <c r="H180">
        <v>0</v>
      </c>
      <c r="I180">
        <v>0</v>
      </c>
      <c r="J180">
        <f t="shared" si="4"/>
        <v>7995</v>
      </c>
      <c r="K180">
        <f t="shared" si="4"/>
        <v>7020</v>
      </c>
      <c r="L180">
        <f t="shared" si="5"/>
        <v>8820</v>
      </c>
      <c r="M180">
        <v>10140</v>
      </c>
      <c r="N180">
        <v>10140</v>
      </c>
      <c r="O180">
        <v>10140</v>
      </c>
      <c r="P180" s="276">
        <v>6.3829787234042548E-2</v>
      </c>
      <c r="Q180" s="276">
        <v>0.10638297872340426</v>
      </c>
      <c r="R180" s="276">
        <v>0.1276595744680851</v>
      </c>
      <c r="S180" s="276">
        <v>1588.4042553191489</v>
      </c>
      <c r="T180" s="276">
        <v>2647.3404255319151</v>
      </c>
      <c r="U180" s="276">
        <v>3176.8085106382978</v>
      </c>
      <c r="V180">
        <v>0</v>
      </c>
      <c r="W180">
        <v>0</v>
      </c>
      <c r="X180">
        <v>0</v>
      </c>
      <c r="Y180">
        <v>0</v>
      </c>
      <c r="Z180">
        <v>0</v>
      </c>
      <c r="AB180">
        <v>4</v>
      </c>
      <c r="AC180">
        <v>0</v>
      </c>
      <c r="AD180">
        <v>0</v>
      </c>
      <c r="AF180">
        <v>18</v>
      </c>
      <c r="AG180">
        <v>16</v>
      </c>
      <c r="AH180">
        <v>20</v>
      </c>
      <c r="AI180">
        <v>0</v>
      </c>
      <c r="AJ180">
        <v>3510</v>
      </c>
      <c r="AK180">
        <v>3120</v>
      </c>
      <c r="AL180">
        <v>3600</v>
      </c>
      <c r="AM180">
        <v>0</v>
      </c>
      <c r="AN180">
        <v>0</v>
      </c>
      <c r="AO180">
        <v>0</v>
      </c>
      <c r="AR180" t="s">
        <v>218</v>
      </c>
    </row>
    <row r="181" spans="1:44" x14ac:dyDescent="0.3">
      <c r="A181" t="s">
        <v>219</v>
      </c>
      <c r="B181" t="s">
        <v>66</v>
      </c>
      <c r="C181">
        <v>3432</v>
      </c>
      <c r="D181">
        <f>VLOOKUP($C181,'[2]Summer 2023 School'!$B$3:$P$201,6,FALSE)</f>
        <v>88</v>
      </c>
      <c r="E181">
        <f>VLOOKUP($C181,'[2]Autumn 2023 School'!$B$3:$J$198,6,FALSE)</f>
        <v>67</v>
      </c>
      <c r="F181">
        <f>VLOOKUP($C181,'[2]Spring 2024 School'!$B$3:$G$202,6,FALSE)</f>
        <v>82</v>
      </c>
      <c r="G181">
        <v>0</v>
      </c>
      <c r="H181">
        <v>0</v>
      </c>
      <c r="I181">
        <v>0</v>
      </c>
      <c r="J181">
        <f t="shared" si="4"/>
        <v>17160</v>
      </c>
      <c r="K181">
        <f t="shared" si="4"/>
        <v>13065</v>
      </c>
      <c r="L181">
        <f t="shared" si="5"/>
        <v>14760</v>
      </c>
      <c r="M181">
        <v>23400</v>
      </c>
      <c r="N181">
        <v>23400</v>
      </c>
      <c r="O181">
        <v>23400</v>
      </c>
      <c r="P181" s="276">
        <v>0.28378378378378377</v>
      </c>
      <c r="Q181" s="276">
        <v>0.8783783783783784</v>
      </c>
      <c r="R181" s="276">
        <v>0.93243243243243246</v>
      </c>
      <c r="S181" s="276">
        <v>12748.986486486487</v>
      </c>
      <c r="T181" s="276">
        <v>39461.148648648646</v>
      </c>
      <c r="U181" s="276">
        <v>41889.527027027027</v>
      </c>
      <c r="V181">
        <v>1</v>
      </c>
      <c r="W181">
        <v>0</v>
      </c>
      <c r="X181">
        <v>0</v>
      </c>
      <c r="Y181">
        <v>0</v>
      </c>
      <c r="Z181">
        <v>0</v>
      </c>
      <c r="AB181">
        <v>31</v>
      </c>
      <c r="AC181">
        <v>0</v>
      </c>
      <c r="AD181">
        <v>0</v>
      </c>
      <c r="AF181">
        <v>6</v>
      </c>
      <c r="AG181">
        <v>4</v>
      </c>
      <c r="AH181">
        <v>7</v>
      </c>
      <c r="AI181">
        <v>0</v>
      </c>
      <c r="AJ181">
        <v>1170</v>
      </c>
      <c r="AK181">
        <v>780</v>
      </c>
      <c r="AL181">
        <v>1260</v>
      </c>
      <c r="AM181">
        <v>0</v>
      </c>
      <c r="AN181">
        <v>0</v>
      </c>
      <c r="AO181">
        <v>0</v>
      </c>
      <c r="AR181" t="s">
        <v>219</v>
      </c>
    </row>
    <row r="182" spans="1:44" x14ac:dyDescent="0.3">
      <c r="A182" t="s">
        <v>220</v>
      </c>
      <c r="B182" t="s">
        <v>63</v>
      </c>
      <c r="C182">
        <v>3433</v>
      </c>
      <c r="D182">
        <f>VLOOKUP($C182,'[2]Summer 2023 School'!$B$3:$P$201,6,FALSE)</f>
        <v>25</v>
      </c>
      <c r="E182">
        <f>VLOOKUP($C182,'[2]Autumn 2023 School'!$B$3:$J$198,6,FALSE)</f>
        <v>25</v>
      </c>
      <c r="F182">
        <f>VLOOKUP($C182,'[2]Spring 2024 School'!$B$3:$G$202,6,FALSE)</f>
        <v>26</v>
      </c>
      <c r="G182">
        <v>0</v>
      </c>
      <c r="H182">
        <v>0</v>
      </c>
      <c r="I182">
        <v>0</v>
      </c>
      <c r="J182">
        <f t="shared" si="4"/>
        <v>4875</v>
      </c>
      <c r="K182">
        <f t="shared" si="4"/>
        <v>4875</v>
      </c>
      <c r="L182">
        <f t="shared" si="5"/>
        <v>4680</v>
      </c>
      <c r="M182">
        <v>39130.000000000007</v>
      </c>
      <c r="N182">
        <v>39130.000000000007</v>
      </c>
      <c r="O182">
        <v>39130.000000000007</v>
      </c>
      <c r="P182" s="276">
        <v>0.32432432432432434</v>
      </c>
      <c r="Q182" s="276">
        <v>0.54054054054054057</v>
      </c>
      <c r="R182" s="276">
        <v>0.78378378378378377</v>
      </c>
      <c r="S182" s="276">
        <v>5925.4054054054059</v>
      </c>
      <c r="T182" s="276">
        <v>9875.6756756756768</v>
      </c>
      <c r="U182" s="276">
        <v>14319.72972972973</v>
      </c>
      <c r="V182">
        <v>0</v>
      </c>
      <c r="W182">
        <v>0</v>
      </c>
      <c r="X182">
        <v>0</v>
      </c>
      <c r="Y182">
        <v>0</v>
      </c>
      <c r="Z182">
        <v>0</v>
      </c>
      <c r="AB182">
        <v>9</v>
      </c>
      <c r="AC182">
        <v>0</v>
      </c>
      <c r="AD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R182" t="s">
        <v>220</v>
      </c>
    </row>
    <row r="183" spans="1:44" x14ac:dyDescent="0.3">
      <c r="A183" t="s">
        <v>221</v>
      </c>
      <c r="B183" t="s">
        <v>63</v>
      </c>
      <c r="C183">
        <v>5201</v>
      </c>
      <c r="D183">
        <f>VLOOKUP($C183,'[2]Summer 2023 School'!$B$3:$P$201,6,FALSE)</f>
        <v>21</v>
      </c>
      <c r="E183">
        <f>VLOOKUP($C183,'[2]Autumn 2023 School'!$B$3:$J$198,6,FALSE)</f>
        <v>27</v>
      </c>
      <c r="F183">
        <f>VLOOKUP($C183,'[2]Spring 2024 School'!$B$3:$G$202,6,FALSE)</f>
        <v>27</v>
      </c>
      <c r="G183">
        <v>0</v>
      </c>
      <c r="H183">
        <v>0</v>
      </c>
      <c r="I183">
        <v>0</v>
      </c>
      <c r="J183">
        <f t="shared" si="4"/>
        <v>4095</v>
      </c>
      <c r="K183">
        <f t="shared" si="4"/>
        <v>5265</v>
      </c>
      <c r="L183">
        <f t="shared" si="5"/>
        <v>4860</v>
      </c>
      <c r="M183">
        <v>10140</v>
      </c>
      <c r="N183">
        <v>10140</v>
      </c>
      <c r="O183">
        <v>10140</v>
      </c>
      <c r="P183" s="276">
        <v>2.1276595744680851E-2</v>
      </c>
      <c r="Q183" s="276">
        <v>2.1276595744680851E-2</v>
      </c>
      <c r="R183" s="276">
        <v>2.1276595744680851E-2</v>
      </c>
      <c r="S183" s="276">
        <v>464.68085106382978</v>
      </c>
      <c r="T183" s="276">
        <v>464.68085106382978</v>
      </c>
      <c r="U183" s="276">
        <v>464.68085106382978</v>
      </c>
      <c r="V183">
        <v>0</v>
      </c>
      <c r="W183">
        <v>0</v>
      </c>
      <c r="X183">
        <v>0</v>
      </c>
      <c r="Y183">
        <v>0</v>
      </c>
      <c r="Z183">
        <v>0</v>
      </c>
      <c r="AB183">
        <v>1</v>
      </c>
      <c r="AC183">
        <v>0</v>
      </c>
      <c r="AD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R183" t="s">
        <v>221</v>
      </c>
    </row>
    <row r="184" spans="1:44" x14ac:dyDescent="0.3">
      <c r="A184" t="s">
        <v>222</v>
      </c>
      <c r="B184" t="s">
        <v>66</v>
      </c>
      <c r="C184">
        <v>5203</v>
      </c>
      <c r="D184">
        <f>VLOOKUP($C184,'[2]Summer 2023 School'!$B$3:$P$201,6,FALSE)</f>
        <v>51</v>
      </c>
      <c r="E184">
        <f>VLOOKUP($C184,'[2]Autumn 2023 School'!$B$3:$J$198,6,FALSE)</f>
        <v>41</v>
      </c>
      <c r="F184">
        <f>VLOOKUP($C184,'[2]Spring 2024 School'!$B$3:$G$202,6,FALSE)</f>
        <v>53</v>
      </c>
      <c r="G184">
        <v>0</v>
      </c>
      <c r="H184">
        <v>0</v>
      </c>
      <c r="I184">
        <v>0</v>
      </c>
      <c r="J184">
        <f t="shared" si="4"/>
        <v>9945</v>
      </c>
      <c r="K184">
        <f t="shared" si="4"/>
        <v>7995</v>
      </c>
      <c r="L184">
        <f t="shared" si="5"/>
        <v>9540</v>
      </c>
      <c r="M184">
        <v>20280</v>
      </c>
      <c r="N184">
        <v>20280</v>
      </c>
      <c r="O184">
        <v>20280</v>
      </c>
      <c r="P184" s="276">
        <v>0</v>
      </c>
      <c r="Q184" s="276">
        <v>0</v>
      </c>
      <c r="R184" s="276">
        <v>0</v>
      </c>
      <c r="S184" s="276">
        <v>0</v>
      </c>
      <c r="T184" s="276">
        <v>0</v>
      </c>
      <c r="U184" s="276">
        <v>0</v>
      </c>
      <c r="V184">
        <v>2</v>
      </c>
      <c r="W184">
        <v>0</v>
      </c>
      <c r="X184">
        <v>0</v>
      </c>
      <c r="Y184">
        <v>0</v>
      </c>
      <c r="Z184">
        <v>0</v>
      </c>
      <c r="AB184">
        <v>4</v>
      </c>
      <c r="AC184">
        <v>0</v>
      </c>
      <c r="AD184">
        <v>0</v>
      </c>
      <c r="AF184">
        <v>42</v>
      </c>
      <c r="AG184">
        <v>40</v>
      </c>
      <c r="AH184">
        <v>43</v>
      </c>
      <c r="AI184">
        <v>0</v>
      </c>
      <c r="AJ184">
        <v>8190</v>
      </c>
      <c r="AK184">
        <v>7800</v>
      </c>
      <c r="AL184">
        <v>7740</v>
      </c>
      <c r="AM184">
        <v>0</v>
      </c>
      <c r="AN184">
        <v>0</v>
      </c>
      <c r="AO184">
        <v>0</v>
      </c>
      <c r="AR184" t="s">
        <v>222</v>
      </c>
    </row>
    <row r="185" spans="1:44" x14ac:dyDescent="0.3">
      <c r="A185" t="s">
        <v>223</v>
      </c>
      <c r="B185" t="s">
        <v>63</v>
      </c>
      <c r="C185">
        <v>2162</v>
      </c>
      <c r="D185">
        <f>VLOOKUP($C185,'[2]Summer 2023 School'!$B$3:$P$201,6,FALSE)</f>
        <v>25</v>
      </c>
      <c r="E185">
        <f>VLOOKUP($C185,'[2]Autumn 2023 School'!$B$3:$J$198,6,FALSE)</f>
        <v>16</v>
      </c>
      <c r="F185">
        <f>VLOOKUP($C185,'[2]Spring 2024 School'!$B$3:$G$202,6,FALSE)</f>
        <v>20</v>
      </c>
      <c r="G185">
        <v>0</v>
      </c>
      <c r="H185">
        <v>0</v>
      </c>
      <c r="I185">
        <v>0</v>
      </c>
      <c r="J185">
        <f t="shared" si="4"/>
        <v>4875</v>
      </c>
      <c r="K185">
        <f t="shared" si="4"/>
        <v>3120</v>
      </c>
      <c r="L185">
        <f t="shared" si="5"/>
        <v>3600</v>
      </c>
      <c r="M185">
        <v>25350</v>
      </c>
      <c r="N185">
        <v>25350</v>
      </c>
      <c r="O185">
        <v>25350</v>
      </c>
      <c r="P185" s="276">
        <v>3.125E-2</v>
      </c>
      <c r="Q185" s="276">
        <v>0.71875</v>
      </c>
      <c r="R185" s="276">
        <v>0.875</v>
      </c>
      <c r="S185" s="276">
        <v>487.5</v>
      </c>
      <c r="T185" s="276">
        <v>11212.5</v>
      </c>
      <c r="U185" s="276">
        <v>13650</v>
      </c>
      <c r="V185">
        <v>0</v>
      </c>
      <c r="W185">
        <v>0</v>
      </c>
      <c r="X185">
        <v>1</v>
      </c>
      <c r="Y185">
        <v>0</v>
      </c>
      <c r="Z185">
        <v>0</v>
      </c>
      <c r="AB185">
        <v>0</v>
      </c>
      <c r="AC185">
        <v>0</v>
      </c>
      <c r="AD185">
        <v>0</v>
      </c>
      <c r="AF185">
        <v>5</v>
      </c>
      <c r="AG185">
        <v>0</v>
      </c>
      <c r="AH185">
        <v>0</v>
      </c>
      <c r="AI185">
        <v>0</v>
      </c>
      <c r="AJ185">
        <v>975</v>
      </c>
      <c r="AK185">
        <v>0</v>
      </c>
      <c r="AL185">
        <v>0</v>
      </c>
      <c r="AM185">
        <v>0</v>
      </c>
      <c r="AN185">
        <v>195</v>
      </c>
      <c r="AO185">
        <v>0</v>
      </c>
      <c r="AR185" t="s">
        <v>223</v>
      </c>
    </row>
    <row r="186" spans="1:44" x14ac:dyDescent="0.3">
      <c r="A186" t="s">
        <v>224</v>
      </c>
      <c r="B186" t="s">
        <v>63</v>
      </c>
      <c r="C186">
        <v>5205</v>
      </c>
      <c r="D186">
        <f>VLOOKUP($C186,'[2]Summer 2023 School'!$B$3:$P$201,6,FALSE)</f>
        <v>21</v>
      </c>
      <c r="E186">
        <f>VLOOKUP($C186,'[2]Autumn 2023 School'!$B$3:$J$198,6,FALSE)</f>
        <v>23</v>
      </c>
      <c r="F186">
        <f>VLOOKUP($C186,'[2]Spring 2024 School'!$B$3:$G$202,6,FALSE)</f>
        <v>23</v>
      </c>
      <c r="G186">
        <v>0</v>
      </c>
      <c r="H186">
        <v>0</v>
      </c>
      <c r="I186">
        <v>0</v>
      </c>
      <c r="J186">
        <f t="shared" si="4"/>
        <v>4095</v>
      </c>
      <c r="K186">
        <f t="shared" si="4"/>
        <v>4485</v>
      </c>
      <c r="L186">
        <f t="shared" si="5"/>
        <v>4140</v>
      </c>
      <c r="M186">
        <v>10140</v>
      </c>
      <c r="N186">
        <v>10140</v>
      </c>
      <c r="O186">
        <v>10140</v>
      </c>
      <c r="P186" s="276">
        <v>7.6923076923076927E-2</v>
      </c>
      <c r="Q186" s="276">
        <v>0.19230769230769232</v>
      </c>
      <c r="R186" s="276">
        <v>0.26923076923076922</v>
      </c>
      <c r="S186" s="276">
        <v>951.92307692307702</v>
      </c>
      <c r="T186" s="276">
        <v>2379.8076923076924</v>
      </c>
      <c r="U186" s="276">
        <v>3331.7307692307691</v>
      </c>
      <c r="V186">
        <v>4</v>
      </c>
      <c r="W186">
        <v>0</v>
      </c>
      <c r="X186">
        <v>0</v>
      </c>
      <c r="Y186">
        <v>0</v>
      </c>
      <c r="Z186">
        <v>0</v>
      </c>
      <c r="AB186">
        <v>0</v>
      </c>
      <c r="AC186">
        <v>0</v>
      </c>
      <c r="AD186">
        <v>0</v>
      </c>
      <c r="AF186">
        <v>18</v>
      </c>
      <c r="AG186">
        <v>9</v>
      </c>
      <c r="AH186">
        <v>12.2</v>
      </c>
      <c r="AI186">
        <v>0</v>
      </c>
      <c r="AJ186">
        <v>3510</v>
      </c>
      <c r="AK186">
        <v>1755</v>
      </c>
      <c r="AL186">
        <v>2196</v>
      </c>
      <c r="AM186">
        <v>0</v>
      </c>
      <c r="AN186">
        <v>0</v>
      </c>
      <c r="AO186">
        <v>0</v>
      </c>
      <c r="AR186" t="s">
        <v>224</v>
      </c>
    </row>
    <row r="187" spans="1:44" x14ac:dyDescent="0.3">
      <c r="A187" t="s">
        <v>225</v>
      </c>
      <c r="B187" t="s">
        <v>63</v>
      </c>
      <c r="C187">
        <v>4019</v>
      </c>
      <c r="D187">
        <f>VLOOKUP($C187,'[2]Summer 2023 School'!$B$3:$P$201,6,FALSE)</f>
        <v>89</v>
      </c>
      <c r="E187">
        <f>VLOOKUP($C187,'[2]Autumn 2023 School'!$B$3:$J$198,6,FALSE)</f>
        <v>49</v>
      </c>
      <c r="F187">
        <f>VLOOKUP($C187,'[2]Spring 2024 School'!$B$3:$G$202,6,FALSE)</f>
        <v>59</v>
      </c>
      <c r="G187">
        <v>0</v>
      </c>
      <c r="H187">
        <v>0</v>
      </c>
      <c r="I187">
        <v>0</v>
      </c>
      <c r="J187">
        <f t="shared" si="4"/>
        <v>17355</v>
      </c>
      <c r="K187">
        <f t="shared" si="4"/>
        <v>9555</v>
      </c>
      <c r="L187">
        <f t="shared" si="5"/>
        <v>10620</v>
      </c>
      <c r="M187">
        <v>20280</v>
      </c>
      <c r="N187">
        <v>20280</v>
      </c>
      <c r="O187">
        <v>20280</v>
      </c>
      <c r="P187" s="276">
        <v>0</v>
      </c>
      <c r="Q187" s="276">
        <v>2.8169014084507043E-2</v>
      </c>
      <c r="R187" s="276">
        <v>0.76056338028169013</v>
      </c>
      <c r="S187" s="276">
        <v>0</v>
      </c>
      <c r="T187" s="276">
        <v>1260</v>
      </c>
      <c r="U187" s="276">
        <v>34020</v>
      </c>
      <c r="V187">
        <v>24</v>
      </c>
      <c r="W187">
        <v>0</v>
      </c>
      <c r="X187">
        <v>0</v>
      </c>
      <c r="Y187">
        <v>0</v>
      </c>
      <c r="Z187">
        <v>0</v>
      </c>
      <c r="AB187">
        <v>0</v>
      </c>
      <c r="AC187">
        <v>0</v>
      </c>
      <c r="AD187">
        <v>0</v>
      </c>
      <c r="AF187">
        <v>0</v>
      </c>
      <c r="AG187">
        <v>1</v>
      </c>
      <c r="AH187">
        <v>5</v>
      </c>
      <c r="AI187">
        <v>0</v>
      </c>
      <c r="AJ187">
        <v>0</v>
      </c>
      <c r="AK187">
        <v>195</v>
      </c>
      <c r="AL187">
        <v>900</v>
      </c>
      <c r="AM187">
        <v>0</v>
      </c>
      <c r="AN187">
        <v>0</v>
      </c>
      <c r="AO187">
        <v>0</v>
      </c>
      <c r="AR187" t="s">
        <v>225</v>
      </c>
    </row>
    <row r="188" spans="1:44" x14ac:dyDescent="0.3">
      <c r="A188" t="s">
        <v>139</v>
      </c>
      <c r="B188" s="279" t="s">
        <v>66</v>
      </c>
      <c r="C188">
        <v>4038</v>
      </c>
      <c r="D188">
        <f>VLOOKUP($C188,'[2]Summer 2023 School'!$B$3:$P$201,6,FALSE)</f>
        <v>143</v>
      </c>
      <c r="E188">
        <f>VLOOKUP($C188,'[2]Autumn 2023 School'!$B$3:$J$198,6,FALSE)</f>
        <v>93</v>
      </c>
      <c r="F188">
        <f>VLOOKUP($C188,'[2]Spring 2024 School'!$B$3:$G$202,6,FALSE)</f>
        <v>127</v>
      </c>
      <c r="G188">
        <v>0</v>
      </c>
      <c r="H188">
        <v>0</v>
      </c>
      <c r="I188">
        <v>0</v>
      </c>
      <c r="J188">
        <f t="shared" si="4"/>
        <v>27885</v>
      </c>
      <c r="K188">
        <f t="shared" si="4"/>
        <v>18135</v>
      </c>
      <c r="L188">
        <f t="shared" si="5"/>
        <v>22860</v>
      </c>
    </row>
    <row r="189" spans="1:44" x14ac:dyDescent="0.3">
      <c r="A189" t="s">
        <v>226</v>
      </c>
      <c r="B189" t="s">
        <v>63</v>
      </c>
      <c r="C189">
        <v>2075</v>
      </c>
      <c r="D189">
        <f>VLOOKUP($C189,'[2]Summer 2023 School'!$B$3:$P$201,6,FALSE)</f>
        <v>31</v>
      </c>
      <c r="E189">
        <f>VLOOKUP($C189,'[2]Autumn 2023 School'!$B$3:$J$198,6,FALSE)</f>
        <v>16</v>
      </c>
      <c r="F189">
        <f>VLOOKUP($C189,'[2]Spring 2024 School'!$B$3:$G$202,6,FALSE)</f>
        <v>31</v>
      </c>
      <c r="G189">
        <v>0</v>
      </c>
      <c r="H189">
        <v>0</v>
      </c>
      <c r="I189">
        <v>0</v>
      </c>
      <c r="J189">
        <f t="shared" si="4"/>
        <v>6045</v>
      </c>
      <c r="K189">
        <f t="shared" si="4"/>
        <v>3120</v>
      </c>
      <c r="L189">
        <f t="shared" si="5"/>
        <v>5580</v>
      </c>
      <c r="M189">
        <v>19500</v>
      </c>
      <c r="N189">
        <v>19500</v>
      </c>
      <c r="O189">
        <v>19500</v>
      </c>
      <c r="P189" s="276">
        <v>7.4999999999999997E-2</v>
      </c>
      <c r="Q189" s="276">
        <v>0.55000000000000004</v>
      </c>
      <c r="R189" s="276">
        <v>0.97499999999999998</v>
      </c>
      <c r="S189" s="276">
        <v>1571.625</v>
      </c>
      <c r="T189" s="276">
        <v>11525.250000000002</v>
      </c>
      <c r="U189" s="276">
        <v>20431.125</v>
      </c>
      <c r="V189">
        <v>0</v>
      </c>
      <c r="W189">
        <v>0</v>
      </c>
      <c r="X189">
        <v>0</v>
      </c>
      <c r="Y189">
        <v>0</v>
      </c>
      <c r="Z189">
        <v>0</v>
      </c>
      <c r="AB189">
        <v>0</v>
      </c>
      <c r="AC189">
        <v>0</v>
      </c>
      <c r="AD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R189" t="s">
        <v>226</v>
      </c>
    </row>
    <row r="190" spans="1:44" x14ac:dyDescent="0.3">
      <c r="A190" t="s">
        <v>227</v>
      </c>
      <c r="B190" t="s">
        <v>66</v>
      </c>
      <c r="C190">
        <v>2191</v>
      </c>
      <c r="D190">
        <f>VLOOKUP($C190,'[2]Summer 2023 School'!$B$3:$P$201,6,FALSE)</f>
        <v>25</v>
      </c>
      <c r="E190">
        <f>VLOOKUP($C190,'[2]Autumn 2023 School'!$B$3:$J$198,6,FALSE)</f>
        <v>18</v>
      </c>
      <c r="F190">
        <f>VLOOKUP($C190,'[2]Spring 2024 School'!$B$3:$G$202,6,FALSE)</f>
        <v>25</v>
      </c>
      <c r="G190">
        <v>0</v>
      </c>
      <c r="H190">
        <v>0</v>
      </c>
      <c r="I190">
        <v>0</v>
      </c>
      <c r="J190">
        <f t="shared" si="4"/>
        <v>4875</v>
      </c>
      <c r="K190">
        <f t="shared" si="4"/>
        <v>3510</v>
      </c>
      <c r="L190">
        <f t="shared" si="5"/>
        <v>4500</v>
      </c>
      <c r="M190">
        <v>11700</v>
      </c>
      <c r="N190">
        <v>11700</v>
      </c>
      <c r="O190">
        <v>11700</v>
      </c>
      <c r="P190" s="276">
        <v>0.44</v>
      </c>
      <c r="Q190" s="276">
        <v>0.48</v>
      </c>
      <c r="R190" s="276">
        <v>0.76</v>
      </c>
      <c r="S190" s="276">
        <v>5181</v>
      </c>
      <c r="T190" s="276">
        <v>5652</v>
      </c>
      <c r="U190" s="276">
        <v>8949</v>
      </c>
      <c r="V190">
        <v>6</v>
      </c>
      <c r="W190">
        <v>0</v>
      </c>
      <c r="X190">
        <v>0</v>
      </c>
      <c r="Y190">
        <v>0</v>
      </c>
      <c r="Z190">
        <v>0</v>
      </c>
      <c r="AB190">
        <v>12</v>
      </c>
      <c r="AC190">
        <v>0</v>
      </c>
      <c r="AD190">
        <v>0</v>
      </c>
      <c r="AF190">
        <v>4</v>
      </c>
      <c r="AG190">
        <v>2</v>
      </c>
      <c r="AH190">
        <v>4</v>
      </c>
      <c r="AI190">
        <v>0</v>
      </c>
      <c r="AJ190">
        <v>780</v>
      </c>
      <c r="AK190">
        <v>390</v>
      </c>
      <c r="AL190">
        <v>720</v>
      </c>
      <c r="AM190">
        <v>0</v>
      </c>
      <c r="AN190">
        <v>0</v>
      </c>
      <c r="AO190">
        <v>0</v>
      </c>
      <c r="AR190" t="s">
        <v>227</v>
      </c>
    </row>
    <row r="191" spans="1:44" x14ac:dyDescent="0.3">
      <c r="A191" t="s">
        <v>228</v>
      </c>
      <c r="B191" t="s">
        <v>63</v>
      </c>
      <c r="C191">
        <v>2078</v>
      </c>
      <c r="D191">
        <f>VLOOKUP($C191,'[2]Summer 2023 School'!$B$3:$P$201,6,FALSE)</f>
        <v>31</v>
      </c>
      <c r="E191">
        <f>VLOOKUP($C191,'[2]Autumn 2023 School'!$B$3:$J$198,6,FALSE)</f>
        <v>27</v>
      </c>
      <c r="F191">
        <f>VLOOKUP($C191,'[2]Spring 2024 School'!$B$3:$G$202,6,FALSE)</f>
        <v>29</v>
      </c>
      <c r="G191">
        <v>0</v>
      </c>
      <c r="H191">
        <v>0</v>
      </c>
      <c r="I191">
        <v>0</v>
      </c>
      <c r="J191">
        <f t="shared" si="4"/>
        <v>6045</v>
      </c>
      <c r="K191">
        <f t="shared" si="4"/>
        <v>5265</v>
      </c>
      <c r="L191">
        <f t="shared" si="5"/>
        <v>5220</v>
      </c>
      <c r="M191">
        <v>8190</v>
      </c>
      <c r="N191">
        <v>8190</v>
      </c>
      <c r="O191">
        <v>8190</v>
      </c>
      <c r="P191" s="276">
        <v>5.8823529411764705E-2</v>
      </c>
      <c r="Q191" s="276">
        <v>8.8235294117647065E-2</v>
      </c>
      <c r="R191" s="276">
        <v>0.5</v>
      </c>
      <c r="S191" s="276">
        <v>1096.7647058823529</v>
      </c>
      <c r="T191" s="276">
        <v>1645.1470588235295</v>
      </c>
      <c r="U191" s="276">
        <v>9322.5</v>
      </c>
      <c r="V191">
        <v>1</v>
      </c>
      <c r="W191">
        <v>0</v>
      </c>
      <c r="X191">
        <v>0</v>
      </c>
      <c r="Y191">
        <v>0</v>
      </c>
      <c r="AB191">
        <v>0</v>
      </c>
      <c r="AC191">
        <v>0</v>
      </c>
      <c r="AD191">
        <v>0</v>
      </c>
      <c r="AF191">
        <v>3.6</v>
      </c>
      <c r="AG191">
        <v>8.0666666666666664</v>
      </c>
      <c r="AH191">
        <v>8.4</v>
      </c>
      <c r="AI191">
        <v>0</v>
      </c>
      <c r="AJ191">
        <v>702</v>
      </c>
      <c r="AK191">
        <v>1573</v>
      </c>
      <c r="AL191">
        <v>1512</v>
      </c>
      <c r="AM191">
        <v>0</v>
      </c>
      <c r="AN191">
        <v>0</v>
      </c>
      <c r="AO191">
        <v>0</v>
      </c>
      <c r="AR191" t="s">
        <v>228</v>
      </c>
    </row>
    <row r="192" spans="1:44" x14ac:dyDescent="0.3">
      <c r="A192" t="s">
        <v>229</v>
      </c>
      <c r="B192" t="s">
        <v>66</v>
      </c>
      <c r="C192">
        <v>2185</v>
      </c>
      <c r="D192">
        <f>VLOOKUP($C192,'[2]Summer 2023 School'!$B$3:$P$201,6,FALSE)</f>
        <v>41</v>
      </c>
      <c r="E192">
        <f>VLOOKUP($C192,'[2]Autumn 2023 School'!$B$3:$J$198,6,FALSE)</f>
        <v>39</v>
      </c>
      <c r="F192">
        <f>VLOOKUP($C192,'[2]Spring 2024 School'!$B$3:$G$202,6,FALSE)</f>
        <v>40</v>
      </c>
      <c r="G192">
        <v>0</v>
      </c>
      <c r="H192">
        <v>0</v>
      </c>
      <c r="I192">
        <v>0</v>
      </c>
      <c r="J192">
        <f t="shared" si="4"/>
        <v>7995</v>
      </c>
      <c r="K192">
        <f t="shared" si="4"/>
        <v>7605</v>
      </c>
      <c r="L192">
        <f t="shared" si="5"/>
        <v>7200</v>
      </c>
      <c r="M192">
        <v>10140</v>
      </c>
      <c r="N192">
        <v>10140</v>
      </c>
      <c r="O192">
        <v>10140</v>
      </c>
      <c r="P192" s="276">
        <v>0</v>
      </c>
      <c r="Q192" s="276">
        <v>4.878048780487805E-2</v>
      </c>
      <c r="R192" s="276">
        <v>7.3170731707317069E-2</v>
      </c>
      <c r="S192" s="276">
        <v>0</v>
      </c>
      <c r="T192" s="276">
        <v>1168.5365853658536</v>
      </c>
      <c r="U192" s="276">
        <v>1752.8048780487804</v>
      </c>
      <c r="V192">
        <v>0</v>
      </c>
      <c r="W192">
        <v>0</v>
      </c>
      <c r="X192">
        <v>0</v>
      </c>
      <c r="Y192">
        <v>0</v>
      </c>
      <c r="AB192">
        <v>9</v>
      </c>
      <c r="AC192">
        <v>0</v>
      </c>
      <c r="AD192">
        <v>0</v>
      </c>
      <c r="AF192">
        <v>10</v>
      </c>
      <c r="AG192">
        <v>7</v>
      </c>
      <c r="AH192">
        <v>8</v>
      </c>
      <c r="AI192">
        <v>0</v>
      </c>
      <c r="AJ192">
        <v>1950</v>
      </c>
      <c r="AK192">
        <v>1365</v>
      </c>
      <c r="AL192">
        <v>1440</v>
      </c>
      <c r="AM192">
        <v>0</v>
      </c>
      <c r="AN192">
        <v>0</v>
      </c>
      <c r="AO192">
        <v>0</v>
      </c>
      <c r="AR192" t="s">
        <v>229</v>
      </c>
    </row>
    <row r="193" spans="1:12" x14ac:dyDescent="0.3">
      <c r="A193" t="s">
        <v>480</v>
      </c>
      <c r="B193" s="280" t="s">
        <v>66</v>
      </c>
      <c r="C193">
        <v>7004</v>
      </c>
      <c r="D193">
        <f>VLOOKUP($C193,'[2]Summer 2023 School'!$B$3:$P$201,6,FALSE)</f>
        <v>3</v>
      </c>
      <c r="E193">
        <f>VLOOKUP($C193,'[2]Autumn 2023 School'!$B$3:$J$198,6,FALSE)</f>
        <v>1</v>
      </c>
      <c r="F193">
        <f>VLOOKUP($C193,'[2]Spring 2024 School'!$B$3:$G$202,6,FALSE)</f>
        <v>3</v>
      </c>
      <c r="G193">
        <v>0</v>
      </c>
      <c r="H193">
        <v>0</v>
      </c>
      <c r="I193">
        <v>0</v>
      </c>
      <c r="J193">
        <f t="shared" si="4"/>
        <v>585</v>
      </c>
      <c r="K193">
        <f t="shared" si="4"/>
        <v>195</v>
      </c>
      <c r="L193">
        <f t="shared" si="5"/>
        <v>540</v>
      </c>
    </row>
    <row r="194" spans="1:12" x14ac:dyDescent="0.3">
      <c r="A194" t="s">
        <v>481</v>
      </c>
      <c r="B194" s="280" t="s">
        <v>66</v>
      </c>
      <c r="C194">
        <v>7009</v>
      </c>
      <c r="D194">
        <f>VLOOKUP($C194,'[2]Summer 2023 School'!$B$3:$P$201,6,FALSE)</f>
        <v>5</v>
      </c>
      <c r="E194">
        <f>VLOOKUP($C194,'[2]Autumn 2023 School'!$B$3:$J$198,6,FALSE)</f>
        <v>6</v>
      </c>
      <c r="F194">
        <f>VLOOKUP($C194,'[2]Spring 2024 School'!$B$3:$G$202,6,FALSE)</f>
        <v>7</v>
      </c>
      <c r="G194">
        <v>0</v>
      </c>
      <c r="H194">
        <v>0</v>
      </c>
      <c r="I194">
        <v>0</v>
      </c>
      <c r="J194">
        <f t="shared" si="4"/>
        <v>975</v>
      </c>
      <c r="K194">
        <f t="shared" si="4"/>
        <v>1170</v>
      </c>
      <c r="L194">
        <f t="shared" si="5"/>
        <v>1260</v>
      </c>
    </row>
    <row r="195" spans="1:12" x14ac:dyDescent="0.3">
      <c r="A195" t="s">
        <v>482</v>
      </c>
      <c r="B195" s="280" t="s">
        <v>66</v>
      </c>
      <c r="C195">
        <v>7012</v>
      </c>
      <c r="D195">
        <f>VLOOKUP($C195,'[2]Summer 2023 School'!$B$3:$P$201,6,FALSE)</f>
        <v>5</v>
      </c>
      <c r="E195">
        <f>VLOOKUP($C195,'[2]Autumn 2023 School'!$B$3:$J$198,6,FALSE)</f>
        <v>1</v>
      </c>
      <c r="F195">
        <f>VLOOKUP($C195,'[2]Spring 2024 School'!$B$3:$G$202,6,FALSE)</f>
        <v>2</v>
      </c>
      <c r="G195">
        <v>0</v>
      </c>
      <c r="H195">
        <v>0</v>
      </c>
      <c r="I195">
        <v>0</v>
      </c>
      <c r="J195">
        <f t="shared" ref="J195:K200" si="6">D195*15*13</f>
        <v>975</v>
      </c>
      <c r="K195">
        <f t="shared" si="6"/>
        <v>195</v>
      </c>
      <c r="L195">
        <f t="shared" si="5"/>
        <v>360</v>
      </c>
    </row>
    <row r="196" spans="1:12" x14ac:dyDescent="0.3">
      <c r="A196" t="s">
        <v>483</v>
      </c>
      <c r="B196" s="279" t="s">
        <v>63</v>
      </c>
      <c r="C196">
        <v>7013</v>
      </c>
      <c r="D196">
        <f>VLOOKUP($C196,'[2]Summer 2023 School'!$B$3:$P$201,6,FALSE)</f>
        <v>1</v>
      </c>
      <c r="E196" t="e">
        <f>VLOOKUP($C196,'[2]Autumn 2023 School'!$B$3:$J$198,6,FALSE)</f>
        <v>#N/A</v>
      </c>
      <c r="F196" t="e">
        <f>VLOOKUP($C196,'[2]Spring 2024 School'!$B$3:$G$202,6,FALSE)</f>
        <v>#N/A</v>
      </c>
      <c r="G196">
        <v>0</v>
      </c>
      <c r="H196">
        <v>0</v>
      </c>
      <c r="I196">
        <v>0</v>
      </c>
      <c r="J196">
        <f t="shared" si="6"/>
        <v>195</v>
      </c>
      <c r="K196" t="e">
        <f t="shared" si="6"/>
        <v>#N/A</v>
      </c>
      <c r="L196" t="e">
        <f t="shared" ref="L196:L200" si="7">F196*15*12</f>
        <v>#N/A</v>
      </c>
    </row>
    <row r="197" spans="1:12" x14ac:dyDescent="0.3">
      <c r="A197" t="s">
        <v>484</v>
      </c>
      <c r="B197" s="280" t="s">
        <v>66</v>
      </c>
      <c r="C197">
        <v>7031</v>
      </c>
      <c r="D197">
        <f>VLOOKUP($C197,'[2]Summer 2023 School'!$B$3:$P$201,6,FALSE)</f>
        <v>6</v>
      </c>
      <c r="E197">
        <f>VLOOKUP($C197,'[2]Autumn 2023 School'!$B$3:$J$198,6,FALSE)</f>
        <v>4</v>
      </c>
      <c r="F197">
        <f>VLOOKUP($C197,'[2]Spring 2024 School'!$B$3:$G$202,6,FALSE)</f>
        <v>5</v>
      </c>
      <c r="G197">
        <v>0</v>
      </c>
      <c r="H197">
        <v>0</v>
      </c>
      <c r="I197">
        <v>0</v>
      </c>
      <c r="J197">
        <f t="shared" si="6"/>
        <v>1170</v>
      </c>
      <c r="K197">
        <f t="shared" si="6"/>
        <v>780</v>
      </c>
      <c r="L197">
        <f t="shared" si="7"/>
        <v>900</v>
      </c>
    </row>
    <row r="198" spans="1:12" x14ac:dyDescent="0.3">
      <c r="A198" t="s">
        <v>485</v>
      </c>
      <c r="B198" s="280" t="s">
        <v>66</v>
      </c>
      <c r="C198">
        <v>7034</v>
      </c>
      <c r="D198">
        <f>VLOOKUP($C198,'[2]Summer 2023 School'!$B$3:$P$201,6,FALSE)</f>
        <v>2</v>
      </c>
      <c r="E198">
        <f>VLOOKUP($C198,'[2]Autumn 2023 School'!$B$3:$J$198,6,FALSE)</f>
        <v>1</v>
      </c>
      <c r="F198">
        <f>VLOOKUP($C198,'[2]Spring 2024 School'!$B$3:$G$202,6,FALSE)</f>
        <v>1</v>
      </c>
      <c r="G198">
        <v>0</v>
      </c>
      <c r="H198">
        <v>0</v>
      </c>
      <c r="I198">
        <v>0</v>
      </c>
      <c r="J198">
        <f t="shared" si="6"/>
        <v>390</v>
      </c>
      <c r="K198">
        <f t="shared" si="6"/>
        <v>195</v>
      </c>
      <c r="L198">
        <f t="shared" si="7"/>
        <v>180</v>
      </c>
    </row>
    <row r="199" spans="1:12" x14ac:dyDescent="0.3">
      <c r="A199" t="s">
        <v>487</v>
      </c>
      <c r="B199" s="280" t="s">
        <v>66</v>
      </c>
      <c r="C199">
        <v>7045</v>
      </c>
      <c r="D199">
        <f>VLOOKUP($C199,'[2]Summer 2023 School'!$B$3:$P$201,6,FALSE)</f>
        <v>1</v>
      </c>
      <c r="E199" t="e">
        <f>VLOOKUP($C199,'[2]Autumn 2023 School'!$B$3:$J$198,6,FALSE)</f>
        <v>#N/A</v>
      </c>
      <c r="F199" t="e">
        <f>VLOOKUP($C199,'[2]Spring 2024 School'!$B$3:$G$202,6,FALSE)</f>
        <v>#N/A</v>
      </c>
      <c r="G199">
        <v>0</v>
      </c>
      <c r="H199">
        <v>0</v>
      </c>
      <c r="I199">
        <v>0</v>
      </c>
      <c r="J199">
        <f t="shared" si="6"/>
        <v>195</v>
      </c>
      <c r="K199" t="e">
        <f t="shared" si="6"/>
        <v>#N/A</v>
      </c>
      <c r="L199" t="e">
        <f t="shared" si="7"/>
        <v>#N/A</v>
      </c>
    </row>
    <row r="200" spans="1:12" x14ac:dyDescent="0.3">
      <c r="A200" t="s">
        <v>488</v>
      </c>
      <c r="B200" s="280" t="s">
        <v>66</v>
      </c>
      <c r="C200">
        <v>7052</v>
      </c>
      <c r="D200">
        <f>VLOOKUP($C200,'[2]Summer 2023 School'!$B$3:$P$201,6,FALSE)</f>
        <v>1</v>
      </c>
      <c r="E200" t="e">
        <f>VLOOKUP($C200,'[2]Autumn 2023 School'!$B$3:$J$198,6,FALSE)</f>
        <v>#N/A</v>
      </c>
      <c r="F200" t="e">
        <f>VLOOKUP($C200,'[2]Spring 2024 School'!$B$3:$G$202,6,FALSE)</f>
        <v>#N/A</v>
      </c>
      <c r="G200">
        <v>0</v>
      </c>
      <c r="H200">
        <v>0</v>
      </c>
      <c r="I200">
        <v>0</v>
      </c>
      <c r="J200">
        <f t="shared" si="6"/>
        <v>195</v>
      </c>
      <c r="K200" t="e">
        <f t="shared" si="6"/>
        <v>#N/A</v>
      </c>
      <c r="L200" t="e">
        <f t="shared" si="7"/>
        <v>#N/A</v>
      </c>
    </row>
    <row r="201" spans="1:12" x14ac:dyDescent="0.3">
      <c r="A201" t="s">
        <v>339</v>
      </c>
      <c r="B201" s="280" t="s">
        <v>66</v>
      </c>
      <c r="C201">
        <v>2048</v>
      </c>
      <c r="D201">
        <f>VLOOKUP($C201,'[2]Summer 2023 School'!$B$3:$P$201,6,FALSE)</f>
        <v>15</v>
      </c>
    </row>
    <row r="202" spans="1:12" x14ac:dyDescent="0.3">
      <c r="D202" s="277"/>
    </row>
    <row r="763" spans="3:41" x14ac:dyDescent="0.3">
      <c r="D763">
        <v>0</v>
      </c>
      <c r="E763">
        <v>0</v>
      </c>
      <c r="F763" t="e">
        <v>#REF!</v>
      </c>
      <c r="G763">
        <v>0</v>
      </c>
      <c r="H763">
        <v>0</v>
      </c>
      <c r="I763">
        <v>0</v>
      </c>
      <c r="J763">
        <v>0</v>
      </c>
      <c r="K763">
        <v>0</v>
      </c>
      <c r="L763" t="e">
        <v>#REF!</v>
      </c>
      <c r="M763">
        <v>0</v>
      </c>
      <c r="N763">
        <v>0</v>
      </c>
      <c r="O763">
        <v>0</v>
      </c>
      <c r="P763" s="276" t="e">
        <v>#REF!</v>
      </c>
      <c r="Q763" s="276" t="e">
        <v>#REF!</v>
      </c>
      <c r="R763" s="276" t="e">
        <v>#REF!</v>
      </c>
      <c r="S763" s="276" t="e">
        <v>#REF!</v>
      </c>
      <c r="T763" s="276" t="e">
        <v>#REF!</v>
      </c>
      <c r="U763" s="276" t="e">
        <v>#REF!</v>
      </c>
      <c r="V763" t="e">
        <v>#REF!</v>
      </c>
      <c r="W763" t="e">
        <v>#REF!</v>
      </c>
      <c r="X763" t="e">
        <v>#REF!</v>
      </c>
      <c r="Y763" t="e">
        <v>#REF!</v>
      </c>
      <c r="Z763">
        <v>0</v>
      </c>
      <c r="AB763" t="e">
        <v>#REF!</v>
      </c>
      <c r="AC763" t="e">
        <v>#REF!</v>
      </c>
      <c r="AD763" t="e">
        <v>#REF!</v>
      </c>
      <c r="AF763" t="e">
        <v>#REF!</v>
      </c>
      <c r="AG763" t="e">
        <v>#REF!</v>
      </c>
      <c r="AH763" t="e">
        <v>#REF!</v>
      </c>
      <c r="AI763" t="e">
        <v>#REF!</v>
      </c>
      <c r="AJ763" t="e">
        <v>#REF!</v>
      </c>
      <c r="AK763" t="e">
        <v>#REF!</v>
      </c>
      <c r="AL763" t="e">
        <v>#REF!</v>
      </c>
      <c r="AM763" t="e">
        <v>#REF!</v>
      </c>
      <c r="AN763" t="e">
        <v>#REF!</v>
      </c>
      <c r="AO763" t="e">
        <v>#REF!</v>
      </c>
    </row>
    <row r="768" spans="3:41" x14ac:dyDescent="0.3">
      <c r="C768">
        <v>1</v>
      </c>
      <c r="D768">
        <v>2</v>
      </c>
      <c r="E768">
        <v>3</v>
      </c>
      <c r="F768">
        <v>4</v>
      </c>
      <c r="G768">
        <v>5</v>
      </c>
      <c r="H768">
        <v>6</v>
      </c>
      <c r="I768">
        <v>7</v>
      </c>
      <c r="J768">
        <v>8</v>
      </c>
      <c r="K768">
        <v>9</v>
      </c>
      <c r="L768">
        <v>10</v>
      </c>
      <c r="M768">
        <v>11</v>
      </c>
      <c r="N768">
        <v>12</v>
      </c>
      <c r="O768">
        <v>13</v>
      </c>
      <c r="P768" s="276">
        <v>14</v>
      </c>
      <c r="Q768" s="276">
        <v>15</v>
      </c>
      <c r="R768" s="276">
        <v>16</v>
      </c>
      <c r="S768" s="276">
        <v>17</v>
      </c>
      <c r="T768" s="276">
        <v>18</v>
      </c>
      <c r="U768" s="276">
        <v>19</v>
      </c>
      <c r="V768">
        <v>20</v>
      </c>
      <c r="W768">
        <v>21</v>
      </c>
      <c r="X768">
        <v>22</v>
      </c>
      <c r="Y768">
        <v>23</v>
      </c>
      <c r="Z768">
        <v>24</v>
      </c>
      <c r="AA768">
        <v>25</v>
      </c>
      <c r="AB768">
        <v>26</v>
      </c>
      <c r="AC768">
        <v>27</v>
      </c>
      <c r="AD768">
        <v>28</v>
      </c>
      <c r="AE768">
        <v>29</v>
      </c>
      <c r="AF768">
        <v>30</v>
      </c>
      <c r="AG768">
        <v>31</v>
      </c>
      <c r="AH768">
        <v>32</v>
      </c>
      <c r="AI768">
        <v>33</v>
      </c>
    </row>
    <row r="769" spans="1:41" x14ac:dyDescent="0.3">
      <c r="A769" t="s">
        <v>0</v>
      </c>
      <c r="B769" t="s">
        <v>1</v>
      </c>
      <c r="C769" t="s">
        <v>2</v>
      </c>
      <c r="D769" t="s">
        <v>3</v>
      </c>
      <c r="E769" t="s">
        <v>4</v>
      </c>
      <c r="F769" t="s">
        <v>5</v>
      </c>
      <c r="G769" t="s">
        <v>6</v>
      </c>
      <c r="H769" t="s">
        <v>7</v>
      </c>
      <c r="I769" t="s">
        <v>8</v>
      </c>
      <c r="J769" t="s">
        <v>9</v>
      </c>
      <c r="K769" t="s">
        <v>10</v>
      </c>
      <c r="L769" t="s">
        <v>11</v>
      </c>
      <c r="M769" t="s">
        <v>12</v>
      </c>
      <c r="N769" t="s">
        <v>13</v>
      </c>
      <c r="O769" t="s">
        <v>14</v>
      </c>
      <c r="P769" s="276" t="s">
        <v>15</v>
      </c>
      <c r="Q769" s="276" t="s">
        <v>16</v>
      </c>
      <c r="R769" s="276" t="s">
        <v>17</v>
      </c>
      <c r="S769" s="276" t="s">
        <v>18</v>
      </c>
      <c r="T769" s="276" t="s">
        <v>19</v>
      </c>
      <c r="U769" s="276" t="s">
        <v>20</v>
      </c>
      <c r="V769" t="s">
        <v>21</v>
      </c>
      <c r="W769" t="s">
        <v>22</v>
      </c>
      <c r="X769" t="s">
        <v>23</v>
      </c>
      <c r="Y769" t="s">
        <v>24</v>
      </c>
      <c r="Z769" t="s">
        <v>25</v>
      </c>
      <c r="AA769" t="s">
        <v>26</v>
      </c>
      <c r="AB769" t="s">
        <v>27</v>
      </c>
      <c r="AC769" t="s">
        <v>28</v>
      </c>
      <c r="AD769" t="s">
        <v>29</v>
      </c>
      <c r="AE769" t="s">
        <v>30</v>
      </c>
    </row>
    <row r="770" spans="1:41" x14ac:dyDescent="0.3">
      <c r="A770" t="b">
        <v>1</v>
      </c>
      <c r="B770" t="b">
        <v>1</v>
      </c>
      <c r="C770" t="b">
        <v>1</v>
      </c>
      <c r="D770" t="b">
        <v>1</v>
      </c>
      <c r="E770" t="b">
        <v>1</v>
      </c>
      <c r="F770" t="b">
        <v>1</v>
      </c>
      <c r="G770" t="b">
        <v>1</v>
      </c>
      <c r="H770" t="b">
        <v>1</v>
      </c>
      <c r="I770" t="b">
        <v>1</v>
      </c>
      <c r="J770" t="b">
        <v>1</v>
      </c>
      <c r="K770" t="b">
        <v>1</v>
      </c>
      <c r="L770" t="b">
        <v>1</v>
      </c>
      <c r="M770" t="b">
        <v>1</v>
      </c>
      <c r="N770" t="b">
        <v>1</v>
      </c>
      <c r="O770" t="b">
        <v>1</v>
      </c>
      <c r="P770" s="276" t="b">
        <v>1</v>
      </c>
      <c r="Q770" s="276" t="b">
        <v>1</v>
      </c>
      <c r="R770" s="276" t="b">
        <v>1</v>
      </c>
      <c r="S770" s="276" t="b">
        <v>1</v>
      </c>
      <c r="T770" s="276" t="b">
        <v>1</v>
      </c>
      <c r="U770" s="276" t="b">
        <v>1</v>
      </c>
      <c r="V770" t="b">
        <v>1</v>
      </c>
      <c r="W770" t="b">
        <v>1</v>
      </c>
      <c r="X770" t="b">
        <v>1</v>
      </c>
      <c r="Y770" t="b">
        <v>1</v>
      </c>
      <c r="Z770" t="b">
        <v>1</v>
      </c>
      <c r="AA770" t="b">
        <v>1</v>
      </c>
      <c r="AB770" t="b">
        <v>1</v>
      </c>
      <c r="AC770" t="b">
        <v>1</v>
      </c>
      <c r="AD770" t="b">
        <v>1</v>
      </c>
      <c r="AE770" t="b">
        <v>1</v>
      </c>
    </row>
    <row r="774" spans="1:41" x14ac:dyDescent="0.3">
      <c r="D774">
        <v>9236</v>
      </c>
      <c r="E774">
        <v>8026</v>
      </c>
      <c r="F774" t="e">
        <v>#REF!</v>
      </c>
      <c r="G774">
        <v>0</v>
      </c>
      <c r="H774">
        <v>0</v>
      </c>
      <c r="I774">
        <v>0</v>
      </c>
      <c r="J774">
        <v>1801020</v>
      </c>
      <c r="K774">
        <v>1565070</v>
      </c>
      <c r="L774" t="e">
        <v>#REF!</v>
      </c>
      <c r="M774">
        <v>3822910</v>
      </c>
      <c r="N774">
        <v>3802630</v>
      </c>
      <c r="O774">
        <v>3510120</v>
      </c>
      <c r="P774" s="276" t="e">
        <v>#REF!</v>
      </c>
      <c r="Q774" s="276" t="e">
        <v>#REF!</v>
      </c>
      <c r="R774" s="276" t="e">
        <v>#REF!</v>
      </c>
      <c r="S774" s="276" t="e">
        <v>#REF!</v>
      </c>
      <c r="T774" s="276" t="e">
        <v>#REF!</v>
      </c>
      <c r="U774" s="276" t="e">
        <v>#REF!</v>
      </c>
      <c r="V774" t="e">
        <v>#REF!</v>
      </c>
      <c r="W774" t="e">
        <v>#REF!</v>
      </c>
      <c r="X774" t="e">
        <v>#REF!</v>
      </c>
      <c r="Y774" t="e">
        <v>#REF!</v>
      </c>
      <c r="AA774">
        <v>0</v>
      </c>
      <c r="AB774" t="e">
        <v>#REF!</v>
      </c>
      <c r="AC774" t="e">
        <v>#REF!</v>
      </c>
      <c r="AD774" t="e">
        <v>#REF!</v>
      </c>
      <c r="AE774">
        <v>134626.38</v>
      </c>
      <c r="AF774" t="e">
        <v>#REF!</v>
      </c>
      <c r="AG774" t="e">
        <v>#REF!</v>
      </c>
      <c r="AH774" t="e">
        <v>#REF!</v>
      </c>
      <c r="AI774" t="e">
        <v>#REF!</v>
      </c>
      <c r="AJ774" t="e">
        <v>#REF!</v>
      </c>
      <c r="AK774" t="e">
        <v>#REF!</v>
      </c>
      <c r="AL774" t="e">
        <v>#REF!</v>
      </c>
      <c r="AM774" t="e">
        <v>#REF!</v>
      </c>
      <c r="AN774" t="e">
        <v>#REF!</v>
      </c>
      <c r="AO774" t="e">
        <v>#REF!</v>
      </c>
    </row>
    <row r="775" spans="1:41" x14ac:dyDescent="0.3">
      <c r="D775">
        <v>0</v>
      </c>
      <c r="E775">
        <v>0</v>
      </c>
      <c r="F775" t="e">
        <v>#REF!</v>
      </c>
      <c r="J775">
        <v>0</v>
      </c>
      <c r="K775">
        <v>0</v>
      </c>
      <c r="L775" t="e">
        <v>#REF!</v>
      </c>
    </row>
    <row r="776" spans="1:41" x14ac:dyDescent="0.3">
      <c r="V776" t="e">
        <v>#REF!</v>
      </c>
      <c r="W776" t="e">
        <v>#REF!</v>
      </c>
      <c r="X776" t="e">
        <v>#REF!</v>
      </c>
      <c r="Y776" t="e">
        <v>#REF!</v>
      </c>
      <c r="AB776" t="e">
        <v>#REF!</v>
      </c>
      <c r="AC776" t="e">
        <v>#REF!</v>
      </c>
      <c r="AD776" t="e">
        <v>#REF!</v>
      </c>
      <c r="AF776" t="e">
        <v>#REF!</v>
      </c>
      <c r="AG776" t="e">
        <v>#REF!</v>
      </c>
      <c r="AH776" t="e">
        <v>#REF!</v>
      </c>
      <c r="AJ776" t="e">
        <v>#REF!</v>
      </c>
      <c r="AK776" t="e">
        <v>#REF!</v>
      </c>
      <c r="AL776" t="e">
        <v>#REF!</v>
      </c>
      <c r="AM776" t="e">
        <v>#REF!</v>
      </c>
      <c r="AN776" t="e">
        <v>#REF!</v>
      </c>
      <c r="AO776" t="e">
        <v>#REF!</v>
      </c>
    </row>
  </sheetData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DBF74E46544D9222E7A47FFD408E" ma:contentTypeVersion="10" ma:contentTypeDescription="Create a new document." ma:contentTypeScope="" ma:versionID="2cf43c56ceb790d37103f3b448b93ff1">
  <xsd:schema xmlns:xsd="http://www.w3.org/2001/XMLSchema" xmlns:xs="http://www.w3.org/2001/XMLSchema" xmlns:p="http://schemas.microsoft.com/office/2006/metadata/properties" xmlns:ns3="18d52200-c0d3-49d1-aefb-8e4a6e87486a" xmlns:ns4="a142b80d-944f-44f2-a3ac-74f5a99804bb" targetNamespace="http://schemas.microsoft.com/office/2006/metadata/properties" ma:root="true" ma:fieldsID="1c90b6561f2a42e5fcfdbb9b860e2d1d" ns3:_="" ns4:_="">
    <xsd:import namespace="18d52200-c0d3-49d1-aefb-8e4a6e87486a"/>
    <xsd:import namespace="a142b80d-944f-44f2-a3ac-74f5a99804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52200-c0d3-49d1-aefb-8e4a6e874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2b80d-944f-44f2-a3ac-74f5a9980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841141-FBD7-4FDB-9FBF-F099B1E17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52200-c0d3-49d1-aefb-8e4a6e87486a"/>
    <ds:schemaRef ds:uri="a142b80d-944f-44f2-a3ac-74f5a9980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4B6A05-22E2-4436-AAC8-0A349B7EA58E}">
  <ds:schemaRefs>
    <ds:schemaRef ds:uri="a142b80d-944f-44f2-a3ac-74f5a99804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8d52200-c0d3-49d1-aefb-8e4a6e87486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8C2542-E168-4802-A260-733A0BFDFF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EYFSS </vt:lpstr>
      <vt:lpstr>Data EYFSS Actual</vt:lpstr>
      <vt:lpstr>Data EYFSS Budget</vt:lpstr>
      <vt:lpstr>Data EYFSS Indica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years summer 2024 actual allocation and comparison tool</dc:title>
  <dc:creator>Sariya Bi</dc:creator>
  <cp:lastModifiedBy>Shakera Trombley-Miah</cp:lastModifiedBy>
  <dcterms:created xsi:type="dcterms:W3CDTF">2021-02-10T20:33:05Z</dcterms:created>
  <dcterms:modified xsi:type="dcterms:W3CDTF">2024-10-16T15:28:52Z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0x010100B342DBF74E46544D9222E7A47FFD408E</vt:lpwstr>
  </property>
  <property fmtid="{D5CDD505-2E9C-101B-9397-08002B2CF9AE}" pid="3" name="CloudStatistics_StoryID">
    <vt:lpwstr>a6d25e0d-e52c-4087-ad38-0a2e87ebe856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a17471b1-27ab-4640-9264-e69a67407ca3_Enabled">
    <vt:lpwstr>true</vt:lpwstr>
  </property>
  <property fmtid="{D5CDD505-2E9C-101B-9397-08002B2CF9AE}" pid="7" name="MSIP_Label_a17471b1-27ab-4640-9264-e69a67407ca3_SetDate">
    <vt:lpwstr>2024-09-30T12:18:06Z</vt:lpwstr>
  </property>
  <property fmtid="{D5CDD505-2E9C-101B-9397-08002B2CF9AE}" pid="8" name="MSIP_Label_a17471b1-27ab-4640-9264-e69a67407ca3_Method">
    <vt:lpwstr>Standard</vt:lpwstr>
  </property>
  <property fmtid="{D5CDD505-2E9C-101B-9397-08002B2CF9AE}" pid="9" name="MSIP_Label_a17471b1-27ab-4640-9264-e69a67407ca3_Name">
    <vt:lpwstr>BCC - OFFICIAL</vt:lpwstr>
  </property>
  <property fmtid="{D5CDD505-2E9C-101B-9397-08002B2CF9AE}" pid="10" name="MSIP_Label_a17471b1-27ab-4640-9264-e69a67407ca3_SiteId">
    <vt:lpwstr>699ace67-d2e4-4bcd-b303-d2bbe2b9bbf1</vt:lpwstr>
  </property>
  <property fmtid="{D5CDD505-2E9C-101B-9397-08002B2CF9AE}" pid="11" name="MSIP_Label_a17471b1-27ab-4640-9264-e69a67407ca3_ActionId">
    <vt:lpwstr>bdb27fba-dbba-4c6a-95e1-f5d1f59e20c9</vt:lpwstr>
  </property>
  <property fmtid="{D5CDD505-2E9C-101B-9397-08002B2CF9AE}" pid="12" name="MSIP_Label_a17471b1-27ab-4640-9264-e69a67407ca3_ContentBits">
    <vt:lpwstr>2</vt:lpwstr>
  </property>
</Properties>
</file>